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226"/>
  <workbookPr showInkAnnotation="0" codeName="ThisWorkbook" autoCompressPictures="0"/>
  <mc:AlternateContent xmlns:mc="http://schemas.openxmlformats.org/markup-compatibility/2006">
    <mc:Choice Requires="x15">
      <x15ac:absPath xmlns:x15ac="http://schemas.microsoft.com/office/spreadsheetml/2010/11/ac" url="I:\EX - External Documents\"/>
    </mc:Choice>
  </mc:AlternateContent>
  <xr:revisionPtr revIDLastSave="0" documentId="13_ncr:1_{5E61D273-AD3A-414A-A516-99D4D3A2DFA3}" xr6:coauthVersionLast="32" xr6:coauthVersionMax="32" xr10:uidLastSave="{00000000-0000-0000-0000-000000000000}"/>
  <bookViews>
    <workbookView xWindow="0" yWindow="0" windowWidth="28800" windowHeight="1281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152" i="5"/>
  <c r="C152" i="5"/>
  <c r="V152" i="5" s="1"/>
  <c r="B153" i="5"/>
  <c r="C153" i="5"/>
  <c r="V153" i="5" s="1"/>
  <c r="B154" i="5"/>
  <c r="C154" i="5"/>
  <c r="V154" i="5" s="1"/>
  <c r="B155" i="5"/>
  <c r="C155" i="5"/>
  <c r="V155" i="5" s="1"/>
  <c r="B156" i="5"/>
  <c r="C156" i="5"/>
  <c r="V156" i="5" s="1"/>
  <c r="I156" i="5" s="1"/>
  <c r="B157" i="5"/>
  <c r="C157" i="5"/>
  <c r="B158" i="5"/>
  <c r="C158" i="5"/>
  <c r="B159" i="5"/>
  <c r="C159" i="5"/>
  <c r="V159" i="5" s="1"/>
  <c r="B160" i="5"/>
  <c r="C160" i="5"/>
  <c r="V160" i="5" s="1"/>
  <c r="B161" i="5"/>
  <c r="C161" i="5"/>
  <c r="V161" i="5" s="1"/>
  <c r="B162" i="5"/>
  <c r="C162" i="5"/>
  <c r="B163" i="5"/>
  <c r="C163" i="5"/>
  <c r="V163" i="5" s="1"/>
  <c r="I163" i="5" s="1"/>
  <c r="B164" i="5"/>
  <c r="C164" i="5"/>
  <c r="V164" i="5" s="1"/>
  <c r="B165" i="5"/>
  <c r="C165" i="5"/>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B174" i="5"/>
  <c r="C174" i="5"/>
  <c r="V174" i="5" s="1"/>
  <c r="B175" i="5"/>
  <c r="C175" i="5"/>
  <c r="V175" i="5" s="1"/>
  <c r="B176" i="5"/>
  <c r="C176" i="5"/>
  <c r="V176" i="5" s="1"/>
  <c r="B177" i="5"/>
  <c r="C177" i="5"/>
  <c r="V177" i="5" s="1"/>
  <c r="B178" i="5"/>
  <c r="C178" i="5"/>
  <c r="B179" i="5"/>
  <c r="C179" i="5"/>
  <c r="V179" i="5" s="1"/>
  <c r="H179" i="5" s="1"/>
  <c r="B180" i="5"/>
  <c r="C180" i="5"/>
  <c r="V180" i="5" s="1"/>
  <c r="B181" i="5"/>
  <c r="C181" i="5"/>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B190" i="5"/>
  <c r="C190" i="5"/>
  <c r="V190" i="5" s="1"/>
  <c r="B191" i="5"/>
  <c r="C191" i="5"/>
  <c r="V191" i="5" s="1"/>
  <c r="H191" i="5" s="1"/>
  <c r="B192" i="5"/>
  <c r="C192" i="5"/>
  <c r="V192" i="5" s="1"/>
  <c r="B193" i="5"/>
  <c r="C193" i="5"/>
  <c r="V193" i="5" s="1"/>
  <c r="F193" i="5" s="1"/>
  <c r="B194" i="5"/>
  <c r="C194" i="5"/>
  <c r="V194" i="5" s="1"/>
  <c r="B195" i="5"/>
  <c r="C195" i="5"/>
  <c r="AB195" i="5" s="1"/>
  <c r="B196" i="5"/>
  <c r="C196" i="5"/>
  <c r="V196" i="5" s="1"/>
  <c r="B197" i="5"/>
  <c r="C197" i="5"/>
  <c r="B198" i="5"/>
  <c r="C198" i="5"/>
  <c r="V198" i="5" s="1"/>
  <c r="B199" i="5"/>
  <c r="C199" i="5"/>
  <c r="V199" i="5" s="1"/>
  <c r="J199" i="5" s="1"/>
  <c r="B200" i="5"/>
  <c r="C200" i="5"/>
  <c r="V200" i="5" s="1"/>
  <c r="B201" i="5"/>
  <c r="C201" i="5"/>
  <c r="V201" i="5" s="1"/>
  <c r="B202" i="5"/>
  <c r="C202" i="5"/>
  <c r="V202" i="5" s="1"/>
  <c r="B203" i="5"/>
  <c r="C203" i="5"/>
  <c r="B204" i="5"/>
  <c r="C204" i="5"/>
  <c r="V204" i="5" s="1"/>
  <c r="B205" i="5"/>
  <c r="C205" i="5"/>
  <c r="B206" i="5"/>
  <c r="C206" i="5"/>
  <c r="V206" i="5" s="1"/>
  <c r="B207" i="5"/>
  <c r="C207" i="5"/>
  <c r="V207" i="5" s="1"/>
  <c r="B208" i="5"/>
  <c r="C208" i="5"/>
  <c r="V208" i="5" s="1"/>
  <c r="B209" i="5"/>
  <c r="C209" i="5"/>
  <c r="V209" i="5" s="1"/>
  <c r="B210" i="5"/>
  <c r="C210" i="5"/>
  <c r="V210" i="5" s="1"/>
  <c r="B211" i="5"/>
  <c r="C211" i="5"/>
  <c r="V211" i="5" s="1"/>
  <c r="B212" i="5"/>
  <c r="C212" i="5"/>
  <c r="V212" i="5" s="1"/>
  <c r="B213" i="5"/>
  <c r="C213" i="5"/>
  <c r="B214" i="5"/>
  <c r="C214" i="5"/>
  <c r="B215" i="5"/>
  <c r="C215" i="5"/>
  <c r="V215" i="5" s="1"/>
  <c r="B216" i="5"/>
  <c r="C216" i="5"/>
  <c r="V216" i="5" s="1"/>
  <c r="B217" i="5"/>
  <c r="C217" i="5"/>
  <c r="V217" i="5" s="1"/>
  <c r="B218" i="5"/>
  <c r="C218" i="5"/>
  <c r="V218" i="5" s="1"/>
  <c r="B219" i="5"/>
  <c r="C219" i="5"/>
  <c r="B220" i="5"/>
  <c r="C220" i="5"/>
  <c r="V220" i="5" s="1"/>
  <c r="B221" i="5"/>
  <c r="C221" i="5"/>
  <c r="B222" i="5"/>
  <c r="C222" i="5"/>
  <c r="V222" i="5" s="1"/>
  <c r="B223" i="5"/>
  <c r="C223" i="5"/>
  <c r="V223" i="5" s="1"/>
  <c r="I223" i="5" s="1"/>
  <c r="B224" i="5"/>
  <c r="C224" i="5"/>
  <c r="V224" i="5" s="1"/>
  <c r="B225" i="5"/>
  <c r="C225" i="5"/>
  <c r="V225" i="5" s="1"/>
  <c r="H225" i="5" s="1"/>
  <c r="B226" i="5"/>
  <c r="C226" i="5"/>
  <c r="V226" i="5" s="1"/>
  <c r="B227" i="5"/>
  <c r="C227" i="5"/>
  <c r="AB227" i="5" s="1"/>
  <c r="B228" i="5"/>
  <c r="C228" i="5"/>
  <c r="V228" i="5" s="1"/>
  <c r="B229" i="5"/>
  <c r="C229" i="5"/>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B238" i="5"/>
  <c r="C238" i="5"/>
  <c r="V238" i="5" s="1"/>
  <c r="B239" i="5"/>
  <c r="C239" i="5"/>
  <c r="V239" i="5" s="1"/>
  <c r="B240" i="5"/>
  <c r="C240" i="5"/>
  <c r="V240" i="5" s="1"/>
  <c r="B241" i="5"/>
  <c r="C241" i="5"/>
  <c r="V241" i="5" s="1"/>
  <c r="B242" i="5"/>
  <c r="C242" i="5"/>
  <c r="V242" i="5" s="1"/>
  <c r="B243" i="5"/>
  <c r="C243" i="5"/>
  <c r="B244" i="5"/>
  <c r="C244" i="5"/>
  <c r="V244" i="5" s="1"/>
  <c r="B245" i="5"/>
  <c r="C245" i="5"/>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B254" i="5"/>
  <c r="C254" i="5"/>
  <c r="V254" i="5" s="1"/>
  <c r="B255" i="5"/>
  <c r="C255" i="5"/>
  <c r="V255" i="5" s="1"/>
  <c r="G255" i="5" s="1"/>
  <c r="B256" i="5"/>
  <c r="C256" i="5"/>
  <c r="V256" i="5" s="1"/>
  <c r="B257" i="5"/>
  <c r="C257" i="5"/>
  <c r="V257" i="5" s="1"/>
  <c r="F257" i="5" s="1"/>
  <c r="B258" i="5"/>
  <c r="C258" i="5"/>
  <c r="V258" i="5" s="1"/>
  <c r="B259" i="5"/>
  <c r="C259" i="5"/>
  <c r="AB259" i="5" s="1"/>
  <c r="B260" i="5"/>
  <c r="C260" i="5"/>
  <c r="V260" i="5" s="1"/>
  <c r="B261" i="5"/>
  <c r="C261" i="5"/>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B278" i="5"/>
  <c r="C278" i="5"/>
  <c r="V278" i="5" s="1"/>
  <c r="B279" i="5"/>
  <c r="C279" i="5"/>
  <c r="V279" i="5" s="1"/>
  <c r="B280" i="5"/>
  <c r="C280" i="5"/>
  <c r="V280" i="5" s="1"/>
  <c r="B281" i="5"/>
  <c r="C281" i="5"/>
  <c r="V281" i="5" s="1"/>
  <c r="F281" i="5" s="1"/>
  <c r="B282" i="5"/>
  <c r="C282" i="5"/>
  <c r="V282" i="5" s="1"/>
  <c r="B283" i="5"/>
  <c r="C283" i="5"/>
  <c r="B284" i="5"/>
  <c r="C284" i="5"/>
  <c r="V284" i="5" s="1"/>
  <c r="B285" i="5"/>
  <c r="C285" i="5"/>
  <c r="B286" i="5"/>
  <c r="C286" i="5"/>
  <c r="V286" i="5" s="1"/>
  <c r="B287" i="5"/>
  <c r="C287" i="5"/>
  <c r="V287" i="5" s="1"/>
  <c r="E287" i="5" s="1"/>
  <c r="X287" i="5" s="1"/>
  <c r="B288" i="5"/>
  <c r="C288" i="5"/>
  <c r="V288" i="5" s="1"/>
  <c r="B289" i="5"/>
  <c r="C289" i="5"/>
  <c r="V289" i="5" s="1"/>
  <c r="H289" i="5" s="1"/>
  <c r="B290" i="5"/>
  <c r="C290" i="5"/>
  <c r="V290" i="5" s="1"/>
  <c r="B291" i="5"/>
  <c r="C291" i="5"/>
  <c r="AB291" i="5" s="1"/>
  <c r="B292" i="5"/>
  <c r="C292" i="5"/>
  <c r="V292" i="5" s="1"/>
  <c r="B293" i="5"/>
  <c r="C293" i="5"/>
  <c r="B294" i="5"/>
  <c r="C294" i="5"/>
  <c r="B295" i="5"/>
  <c r="C295" i="5"/>
  <c r="V295" i="5" s="1"/>
  <c r="B296" i="5"/>
  <c r="C296" i="5"/>
  <c r="V296" i="5" s="1"/>
  <c r="B297" i="5"/>
  <c r="C297" i="5"/>
  <c r="V297" i="5" s="1"/>
  <c r="J297" i="5" s="1"/>
  <c r="B298" i="5"/>
  <c r="C298" i="5"/>
  <c r="B299" i="5"/>
  <c r="C299" i="5"/>
  <c r="B300" i="5"/>
  <c r="C300" i="5"/>
  <c r="V300" i="5" s="1"/>
  <c r="B301" i="5"/>
  <c r="C301" i="5"/>
  <c r="B302" i="5"/>
  <c r="C302" i="5"/>
  <c r="V302" i="5" s="1"/>
  <c r="B303" i="5"/>
  <c r="C303" i="5"/>
  <c r="V303" i="5" s="1"/>
  <c r="B304" i="5"/>
  <c r="C304" i="5"/>
  <c r="V304" i="5" s="1"/>
  <c r="B305" i="5"/>
  <c r="C305" i="5"/>
  <c r="V305" i="5" s="1"/>
  <c r="B306" i="5"/>
  <c r="C306" i="5"/>
  <c r="V306" i="5" s="1"/>
  <c r="B307" i="5"/>
  <c r="C307" i="5"/>
  <c r="V307" i="5" s="1"/>
  <c r="B308" i="5"/>
  <c r="C308" i="5"/>
  <c r="V308" i="5" s="1"/>
  <c r="B309" i="5"/>
  <c r="C309" i="5"/>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B318" i="5"/>
  <c r="C318" i="5"/>
  <c r="V318" i="5" s="1"/>
  <c r="B319" i="5"/>
  <c r="C319" i="5"/>
  <c r="V319" i="5" s="1"/>
  <c r="B320" i="5"/>
  <c r="C320" i="5"/>
  <c r="V320" i="5" s="1"/>
  <c r="B321" i="5"/>
  <c r="C321" i="5"/>
  <c r="V321" i="5" s="1"/>
  <c r="B322" i="5"/>
  <c r="C322" i="5"/>
  <c r="V322" i="5" s="1"/>
  <c r="B323" i="5"/>
  <c r="C323" i="5"/>
  <c r="AB323" i="5" s="1"/>
  <c r="B324" i="5"/>
  <c r="C324" i="5"/>
  <c r="V324" i="5" s="1"/>
  <c r="B325" i="5"/>
  <c r="C325" i="5"/>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B334" i="5"/>
  <c r="C334" i="5"/>
  <c r="V334" i="5" s="1"/>
  <c r="B335" i="5"/>
  <c r="C335" i="5"/>
  <c r="V335" i="5" s="1"/>
  <c r="B336" i="5"/>
  <c r="C336" i="5"/>
  <c r="V336" i="5" s="1"/>
  <c r="B337" i="5"/>
  <c r="C337" i="5"/>
  <c r="V337" i="5" s="1"/>
  <c r="B338" i="5"/>
  <c r="C338" i="5"/>
  <c r="V338" i="5" s="1"/>
  <c r="B339" i="5"/>
  <c r="C339" i="5"/>
  <c r="B340" i="5"/>
  <c r="C340" i="5"/>
  <c r="V340" i="5" s="1"/>
  <c r="B341" i="5"/>
  <c r="C341" i="5"/>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B358" i="5"/>
  <c r="C358" i="5"/>
  <c r="B359" i="5"/>
  <c r="C359" i="5"/>
  <c r="V359" i="5" s="1"/>
  <c r="B360" i="5"/>
  <c r="C360" i="5"/>
  <c r="V360" i="5" s="1"/>
  <c r="B361" i="5"/>
  <c r="C361" i="5"/>
  <c r="V361" i="5" s="1"/>
  <c r="E361" i="5" s="1"/>
  <c r="X361" i="5" s="1"/>
  <c r="B362" i="5"/>
  <c r="C362" i="5"/>
  <c r="V362" i="5" s="1"/>
  <c r="B363" i="5"/>
  <c r="C363" i="5"/>
  <c r="B364" i="5"/>
  <c r="C364" i="5"/>
  <c r="V364" i="5" s="1"/>
  <c r="B365" i="5"/>
  <c r="C365" i="5"/>
  <c r="B366" i="5"/>
  <c r="C366" i="5"/>
  <c r="B367" i="5"/>
  <c r="C367" i="5"/>
  <c r="V367" i="5" s="1"/>
  <c r="B368" i="5"/>
  <c r="C368" i="5"/>
  <c r="V368" i="5" s="1"/>
  <c r="B369" i="5"/>
  <c r="C369" i="5"/>
  <c r="V369" i="5" s="1"/>
  <c r="B370" i="5"/>
  <c r="C370" i="5"/>
  <c r="V370" i="5" s="1"/>
  <c r="B371" i="5"/>
  <c r="C371" i="5"/>
  <c r="B372" i="5"/>
  <c r="C372" i="5"/>
  <c r="V372" i="5" s="1"/>
  <c r="B373" i="5"/>
  <c r="C373" i="5"/>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B382" i="5"/>
  <c r="C382" i="5"/>
  <c r="B383" i="5"/>
  <c r="C383" i="5"/>
  <c r="V383" i="5" s="1"/>
  <c r="B384" i="5"/>
  <c r="C384" i="5"/>
  <c r="V384" i="5" s="1"/>
  <c r="B385" i="5"/>
  <c r="C385" i="5"/>
  <c r="V385" i="5" s="1"/>
  <c r="R385" i="5" s="1"/>
  <c r="B386" i="5"/>
  <c r="C386" i="5"/>
  <c r="V386" i="5" s="1"/>
  <c r="B387" i="5"/>
  <c r="C387" i="5"/>
  <c r="AB387" i="5" s="1"/>
  <c r="B388" i="5"/>
  <c r="C388" i="5"/>
  <c r="V388" i="5" s="1"/>
  <c r="B389" i="5"/>
  <c r="C389" i="5"/>
  <c r="B390" i="5"/>
  <c r="C390" i="5"/>
  <c r="V390" i="5" s="1"/>
  <c r="B391" i="5"/>
  <c r="C391" i="5"/>
  <c r="V391" i="5" s="1"/>
  <c r="B392" i="5"/>
  <c r="C392" i="5"/>
  <c r="V392" i="5" s="1"/>
  <c r="B393" i="5"/>
  <c r="C393" i="5"/>
  <c r="V393" i="5" s="1"/>
  <c r="B394" i="5"/>
  <c r="C394" i="5"/>
  <c r="V394" i="5" s="1"/>
  <c r="B395" i="5"/>
  <c r="C395" i="5"/>
  <c r="B396" i="5"/>
  <c r="C396" i="5"/>
  <c r="V396" i="5" s="1"/>
  <c r="B397" i="5"/>
  <c r="C397" i="5"/>
  <c r="B398" i="5"/>
  <c r="C398" i="5"/>
  <c r="V398" i="5" s="1"/>
  <c r="B399" i="5"/>
  <c r="C399" i="5"/>
  <c r="V399" i="5" s="1"/>
  <c r="B400" i="5"/>
  <c r="C400" i="5"/>
  <c r="V400" i="5" s="1"/>
  <c r="B401" i="5"/>
  <c r="C401" i="5"/>
  <c r="V401" i="5" s="1"/>
  <c r="B402" i="5"/>
  <c r="C402" i="5"/>
  <c r="V402" i="5" s="1"/>
  <c r="B403" i="5"/>
  <c r="C403" i="5"/>
  <c r="B404" i="5"/>
  <c r="C404" i="5"/>
  <c r="V404" i="5" s="1"/>
  <c r="B405" i="5"/>
  <c r="C405" i="5"/>
  <c r="B406" i="5"/>
  <c r="C406" i="5"/>
  <c r="V406" i="5" s="1"/>
  <c r="B407" i="5"/>
  <c r="C407" i="5"/>
  <c r="V407" i="5" s="1"/>
  <c r="B408" i="5"/>
  <c r="C408" i="5"/>
  <c r="V408" i="5" s="1"/>
  <c r="B409" i="5"/>
  <c r="C409" i="5"/>
  <c r="V409" i="5" s="1"/>
  <c r="B410" i="5"/>
  <c r="C410" i="5"/>
  <c r="V410" i="5" s="1"/>
  <c r="B411" i="5"/>
  <c r="C411" i="5"/>
  <c r="B412" i="5"/>
  <c r="C412" i="5"/>
  <c r="V412" i="5" s="1"/>
  <c r="B413" i="5"/>
  <c r="C413" i="5"/>
  <c r="B414" i="5"/>
  <c r="C414" i="5"/>
  <c r="V414" i="5" s="1"/>
  <c r="B415" i="5"/>
  <c r="C415" i="5"/>
  <c r="V415" i="5" s="1"/>
  <c r="H415" i="5" s="1"/>
  <c r="B416" i="5"/>
  <c r="C416" i="5"/>
  <c r="V416" i="5" s="1"/>
  <c r="B417" i="5"/>
  <c r="C417" i="5"/>
  <c r="B418" i="5"/>
  <c r="C418" i="5"/>
  <c r="V418" i="5" s="1"/>
  <c r="B419" i="5"/>
  <c r="C419" i="5"/>
  <c r="V419" i="5" s="1"/>
  <c r="B420" i="5"/>
  <c r="C420" i="5"/>
  <c r="V420" i="5" s="1"/>
  <c r="B421" i="5"/>
  <c r="C421" i="5"/>
  <c r="AB421" i="5" s="1"/>
  <c r="B422" i="5"/>
  <c r="C422" i="5"/>
  <c r="V422" i="5" s="1"/>
  <c r="B423" i="5"/>
  <c r="C423" i="5"/>
  <c r="B424" i="5"/>
  <c r="C424" i="5"/>
  <c r="V424" i="5" s="1"/>
  <c r="B425" i="5"/>
  <c r="C425" i="5"/>
  <c r="B426" i="5"/>
  <c r="C426" i="5"/>
  <c r="V426" i="5" s="1"/>
  <c r="B427" i="5"/>
  <c r="C427" i="5"/>
  <c r="V427" i="5" s="1"/>
  <c r="F427" i="5" s="1"/>
  <c r="B428" i="5"/>
  <c r="C428" i="5"/>
  <c r="V428" i="5" s="1"/>
  <c r="B429" i="5"/>
  <c r="C429" i="5"/>
  <c r="AB429" i="5" s="1"/>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AB445" i="5" s="1"/>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AB453" i="5" s="1"/>
  <c r="B454" i="5"/>
  <c r="C454" i="5"/>
  <c r="V454" i="5" s="1"/>
  <c r="B455" i="5"/>
  <c r="C455" i="5"/>
  <c r="V455" i="5" s="1"/>
  <c r="B456" i="5"/>
  <c r="C456" i="5"/>
  <c r="V456" i="5" s="1"/>
  <c r="B457" i="5"/>
  <c r="C457" i="5"/>
  <c r="B458" i="5"/>
  <c r="C458" i="5"/>
  <c r="B459" i="5"/>
  <c r="C459" i="5"/>
  <c r="V459" i="5" s="1"/>
  <c r="R459" i="5" s="1"/>
  <c r="B460" i="5"/>
  <c r="C460" i="5"/>
  <c r="V460" i="5" s="1"/>
  <c r="B461" i="5"/>
  <c r="C461" i="5"/>
  <c r="AB461" i="5" s="1"/>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AB469" i="5" s="1"/>
  <c r="B470" i="5"/>
  <c r="C470" i="5"/>
  <c r="V470" i="5" s="1"/>
  <c r="B471" i="5"/>
  <c r="C471" i="5"/>
  <c r="B472" i="5"/>
  <c r="C472" i="5"/>
  <c r="V472" i="5" s="1"/>
  <c r="B473" i="5"/>
  <c r="C473" i="5"/>
  <c r="AB473" i="5" s="1"/>
  <c r="B474" i="5"/>
  <c r="C474" i="5"/>
  <c r="V474" i="5" s="1"/>
  <c r="B475" i="5"/>
  <c r="C475" i="5"/>
  <c r="V475" i="5" s="1"/>
  <c r="H475" i="5" s="1"/>
  <c r="B476" i="5"/>
  <c r="C476" i="5"/>
  <c r="V476" i="5" s="1"/>
  <c r="B477" i="5"/>
  <c r="C477" i="5"/>
  <c r="AB477" i="5" s="1"/>
  <c r="B478" i="5"/>
  <c r="C478" i="5"/>
  <c r="V478" i="5" s="1"/>
  <c r="B479" i="5"/>
  <c r="C479" i="5"/>
  <c r="V479" i="5" s="1"/>
  <c r="B480" i="5"/>
  <c r="C480" i="5"/>
  <c r="V480" i="5" s="1"/>
  <c r="B481" i="5"/>
  <c r="C481" i="5"/>
  <c r="B482" i="5"/>
  <c r="C482" i="5"/>
  <c r="V482" i="5" s="1"/>
  <c r="B483" i="5"/>
  <c r="C483" i="5"/>
  <c r="V483" i="5" s="1"/>
  <c r="B484" i="5"/>
  <c r="C484" i="5"/>
  <c r="V484" i="5" s="1"/>
  <c r="B485" i="5"/>
  <c r="C485" i="5"/>
  <c r="AB485" i="5" s="1"/>
  <c r="B486" i="5"/>
  <c r="C486" i="5"/>
  <c r="V486" i="5" s="1"/>
  <c r="B487" i="5"/>
  <c r="C487" i="5"/>
  <c r="B488" i="5"/>
  <c r="C488" i="5"/>
  <c r="V488" i="5" s="1"/>
  <c r="B489" i="5"/>
  <c r="C489" i="5"/>
  <c r="B490" i="5"/>
  <c r="C490" i="5"/>
  <c r="B491" i="5"/>
  <c r="C491" i="5"/>
  <c r="V491" i="5" s="1"/>
  <c r="R491" i="5" s="1"/>
  <c r="B492" i="5"/>
  <c r="C492" i="5"/>
  <c r="V492" i="5" s="1"/>
  <c r="B493" i="5"/>
  <c r="C493" i="5"/>
  <c r="AB493" i="5" s="1"/>
  <c r="B494" i="5"/>
  <c r="C494" i="5"/>
  <c r="B495" i="5"/>
  <c r="C495" i="5"/>
  <c r="V495" i="5" s="1"/>
  <c r="B496" i="5"/>
  <c r="C496" i="5"/>
  <c r="V496" i="5" s="1"/>
  <c r="B497" i="5"/>
  <c r="C497" i="5"/>
  <c r="B498" i="5"/>
  <c r="C498" i="5"/>
  <c r="V498" i="5" s="1"/>
  <c r="B499" i="5"/>
  <c r="C499" i="5"/>
  <c r="V499" i="5" s="1"/>
  <c r="B500" i="5"/>
  <c r="C500" i="5"/>
  <c r="V500" i="5" s="1"/>
  <c r="B501" i="5"/>
  <c r="C501" i="5"/>
  <c r="AB501" i="5" s="1"/>
  <c r="B502" i="5"/>
  <c r="C502" i="5"/>
  <c r="V502" i="5" s="1"/>
  <c r="B503" i="5"/>
  <c r="C503" i="5"/>
  <c r="B504" i="5"/>
  <c r="C504" i="5"/>
  <c r="V504" i="5" s="1"/>
  <c r="B505" i="5"/>
  <c r="C505" i="5"/>
  <c r="AB505" i="5" s="1"/>
  <c r="B506" i="5"/>
  <c r="C506" i="5"/>
  <c r="V506" i="5" s="1"/>
  <c r="B507" i="5"/>
  <c r="C507" i="5"/>
  <c r="V507" i="5" s="1"/>
  <c r="B508" i="5"/>
  <c r="C508" i="5"/>
  <c r="V508" i="5" s="1"/>
  <c r="B509" i="5"/>
  <c r="C509" i="5"/>
  <c r="B510" i="5"/>
  <c r="C510" i="5"/>
  <c r="V510" i="5" s="1"/>
  <c r="B511" i="5"/>
  <c r="C511" i="5"/>
  <c r="V511" i="5" s="1"/>
  <c r="B512" i="5"/>
  <c r="C512" i="5"/>
  <c r="V512" i="5" s="1"/>
  <c r="B513" i="5"/>
  <c r="C513" i="5"/>
  <c r="B514" i="5"/>
  <c r="C514" i="5"/>
  <c r="V514" i="5" s="1"/>
  <c r="B515" i="5"/>
  <c r="C515" i="5"/>
  <c r="AB515" i="5" s="1"/>
  <c r="B516" i="5"/>
  <c r="C516" i="5"/>
  <c r="V516" i="5" s="1"/>
  <c r="B517" i="5"/>
  <c r="C517" i="5"/>
  <c r="AB517" i="5" s="1"/>
  <c r="B518" i="5"/>
  <c r="C518" i="5"/>
  <c r="V518" i="5" s="1"/>
  <c r="B519" i="5"/>
  <c r="C519" i="5"/>
  <c r="B520" i="5"/>
  <c r="C520" i="5"/>
  <c r="V520" i="5" s="1"/>
  <c r="B521" i="5"/>
  <c r="C521" i="5"/>
  <c r="B522" i="5"/>
  <c r="C522" i="5"/>
  <c r="V522" i="5" s="1"/>
  <c r="B523" i="5"/>
  <c r="C523" i="5"/>
  <c r="V523" i="5" s="1"/>
  <c r="R523" i="5" s="1"/>
  <c r="B524" i="5"/>
  <c r="C524" i="5"/>
  <c r="V524" i="5" s="1"/>
  <c r="B525" i="5"/>
  <c r="C525" i="5"/>
  <c r="AB525" i="5" s="1"/>
  <c r="B526" i="5"/>
  <c r="C526" i="5"/>
  <c r="V526" i="5" s="1"/>
  <c r="B527" i="5"/>
  <c r="C527" i="5"/>
  <c r="V527" i="5" s="1"/>
  <c r="B528" i="5"/>
  <c r="C528" i="5"/>
  <c r="V528" i="5" s="1"/>
  <c r="B529" i="5"/>
  <c r="C529" i="5"/>
  <c r="B530" i="5"/>
  <c r="C530" i="5"/>
  <c r="V530" i="5" s="1"/>
  <c r="B531" i="5"/>
  <c r="C531" i="5"/>
  <c r="V531" i="5" s="1"/>
  <c r="B532" i="5"/>
  <c r="C532" i="5"/>
  <c r="V532" i="5" s="1"/>
  <c r="B533" i="5"/>
  <c r="C533" i="5"/>
  <c r="AB533" i="5" s="1"/>
  <c r="B534" i="5"/>
  <c r="C534" i="5"/>
  <c r="V534" i="5" s="1"/>
  <c r="B535" i="5"/>
  <c r="C535" i="5"/>
  <c r="B536" i="5"/>
  <c r="C536" i="5"/>
  <c r="V536" i="5" s="1"/>
  <c r="B537" i="5"/>
  <c r="C537" i="5"/>
  <c r="AB537" i="5" s="1"/>
  <c r="B538" i="5"/>
  <c r="C538" i="5"/>
  <c r="V538" i="5" s="1"/>
  <c r="B539" i="5"/>
  <c r="C539" i="5"/>
  <c r="V539" i="5" s="1"/>
  <c r="I539" i="5" s="1"/>
  <c r="B540" i="5"/>
  <c r="C540" i="5"/>
  <c r="V540" i="5" s="1"/>
  <c r="B541" i="5"/>
  <c r="C541" i="5"/>
  <c r="AB541" i="5" s="1"/>
  <c r="B542" i="5"/>
  <c r="C542" i="5"/>
  <c r="V542" i="5" s="1"/>
  <c r="B543" i="5"/>
  <c r="C543" i="5"/>
  <c r="V543" i="5" s="1"/>
  <c r="B544" i="5"/>
  <c r="C544" i="5"/>
  <c r="V544" i="5" s="1"/>
  <c r="B545" i="5"/>
  <c r="C545" i="5"/>
  <c r="B546" i="5"/>
  <c r="C546" i="5"/>
  <c r="V546" i="5" s="1"/>
  <c r="B547" i="5"/>
  <c r="C547" i="5"/>
  <c r="AB547" i="5" s="1"/>
  <c r="B548" i="5"/>
  <c r="C548" i="5"/>
  <c r="V548" i="5" s="1"/>
  <c r="B549" i="5"/>
  <c r="C549" i="5"/>
  <c r="AB549" i="5" s="1"/>
  <c r="B550" i="5"/>
  <c r="C550" i="5"/>
  <c r="V550" i="5" s="1"/>
  <c r="B551" i="5"/>
  <c r="C551" i="5"/>
  <c r="B552" i="5"/>
  <c r="C552" i="5"/>
  <c r="V552" i="5" s="1"/>
  <c r="B553" i="5"/>
  <c r="C553" i="5"/>
  <c r="B554" i="5"/>
  <c r="C554" i="5"/>
  <c r="V554" i="5" s="1"/>
  <c r="B555" i="5"/>
  <c r="C555" i="5"/>
  <c r="V555" i="5" s="1"/>
  <c r="G555" i="5" s="1"/>
  <c r="B556" i="5"/>
  <c r="C556" i="5"/>
  <c r="V556" i="5" s="1"/>
  <c r="B557" i="5"/>
  <c r="C557" i="5"/>
  <c r="AB557" i="5" s="1"/>
  <c r="B558" i="5"/>
  <c r="C558" i="5"/>
  <c r="V558" i="5" s="1"/>
  <c r="B559" i="5"/>
  <c r="C559" i="5"/>
  <c r="AB559" i="5" s="1"/>
  <c r="B560" i="5"/>
  <c r="C560" i="5"/>
  <c r="V560" i="5" s="1"/>
  <c r="B561" i="5"/>
  <c r="C561" i="5"/>
  <c r="J153" i="5"/>
  <c r="R155" i="5"/>
  <c r="F159" i="5"/>
  <c r="E177" i="5"/>
  <c r="X177" i="5" s="1"/>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C1036" i="5"/>
  <c r="V1036" i="5" s="1"/>
  <c r="F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F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155" i="5"/>
  <c r="AB159" i="5"/>
  <c r="AB161" i="5"/>
  <c r="AB167" i="5"/>
  <c r="AB169" i="5"/>
  <c r="AB171" i="5"/>
  <c r="AB177" i="5"/>
  <c r="AB179" i="5"/>
  <c r="AB183" i="5"/>
  <c r="AB187" i="5"/>
  <c r="AB191" i="5"/>
  <c r="AB193" i="5"/>
  <c r="AB199" i="5"/>
  <c r="AB201" i="5"/>
  <c r="AB203" i="5"/>
  <c r="AB209" i="5"/>
  <c r="AB211" i="5"/>
  <c r="AB215" i="5"/>
  <c r="AB219" i="5"/>
  <c r="AB223" i="5"/>
  <c r="AB225" i="5"/>
  <c r="AB231" i="5"/>
  <c r="AB233" i="5"/>
  <c r="AB235" i="5"/>
  <c r="AB241" i="5"/>
  <c r="AB243" i="5"/>
  <c r="AB247" i="5"/>
  <c r="AB251" i="5"/>
  <c r="AB255" i="5"/>
  <c r="AB257" i="5"/>
  <c r="AB263" i="5"/>
  <c r="AB265" i="5"/>
  <c r="AB267" i="5"/>
  <c r="AB273" i="5"/>
  <c r="AB275" i="5"/>
  <c r="AB279" i="5"/>
  <c r="AB283" i="5"/>
  <c r="AB287" i="5"/>
  <c r="AB289" i="5"/>
  <c r="AB295" i="5"/>
  <c r="AB297" i="5"/>
  <c r="AB299" i="5"/>
  <c r="AB305" i="5"/>
  <c r="AB307" i="5"/>
  <c r="AB311" i="5"/>
  <c r="AB315" i="5"/>
  <c r="AB319" i="5"/>
  <c r="AB321" i="5"/>
  <c r="AB327" i="5"/>
  <c r="AB329" i="5"/>
  <c r="AB331" i="5"/>
  <c r="AB337" i="5"/>
  <c r="AB339" i="5"/>
  <c r="AB343" i="5"/>
  <c r="AB347" i="5"/>
  <c r="AB351" i="5"/>
  <c r="AB353" i="5"/>
  <c r="AB359" i="5"/>
  <c r="AB361" i="5"/>
  <c r="AB363" i="5"/>
  <c r="AB369" i="5"/>
  <c r="AB371" i="5"/>
  <c r="AB375" i="5"/>
  <c r="AB379" i="5"/>
  <c r="AB383" i="5"/>
  <c r="AB385" i="5"/>
  <c r="AB391" i="5"/>
  <c r="AB393" i="5"/>
  <c r="AB395" i="5"/>
  <c r="AB401" i="5"/>
  <c r="AB403" i="5"/>
  <c r="AB407" i="5"/>
  <c r="AB411" i="5"/>
  <c r="AB415" i="5"/>
  <c r="AB417" i="5"/>
  <c r="AB423" i="5"/>
  <c r="AB425" i="5"/>
  <c r="AB427" i="5"/>
  <c r="AB433" i="5"/>
  <c r="AB435" i="5"/>
  <c r="AB439" i="5"/>
  <c r="AB443" i="5"/>
  <c r="AB447" i="5"/>
  <c r="AB449" i="5"/>
  <c r="AB455" i="5"/>
  <c r="AB457" i="5"/>
  <c r="AB459" i="5"/>
  <c r="AB465" i="5"/>
  <c r="AB467" i="5"/>
  <c r="AB471" i="5"/>
  <c r="AB475" i="5"/>
  <c r="AB479" i="5"/>
  <c r="AB481" i="5"/>
  <c r="AB487" i="5"/>
  <c r="AB489" i="5"/>
  <c r="AB491" i="5"/>
  <c r="AB497" i="5"/>
  <c r="AB499" i="5"/>
  <c r="AB503" i="5"/>
  <c r="AB507" i="5"/>
  <c r="AB511" i="5"/>
  <c r="AB513" i="5"/>
  <c r="AB519" i="5"/>
  <c r="AB521" i="5"/>
  <c r="AB523" i="5"/>
  <c r="AB529" i="5"/>
  <c r="AB531" i="5"/>
  <c r="AB535" i="5"/>
  <c r="AB539" i="5"/>
  <c r="AB543" i="5"/>
  <c r="AB545" i="5"/>
  <c r="AB551" i="5"/>
  <c r="AB553" i="5"/>
  <c r="AB555"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AB730" i="5" s="1"/>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AB1035" i="5" s="1"/>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AB1079" i="5" s="1"/>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AB1147" i="5" s="1"/>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AB1279" i="5" s="1"/>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AB1634" i="5" s="1"/>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AB1786" i="5" s="1"/>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AB2262" i="5" s="1"/>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s="1"/>
  <c r="B54" i="6"/>
  <c r="G54" i="6" s="1"/>
  <c r="B53" i="6"/>
  <c r="G53" i="6" s="1"/>
  <c r="B50" i="6"/>
  <c r="G50" i="6" s="1"/>
  <c r="H14" i="6"/>
  <c r="H61" i="4"/>
  <c r="B86" i="4"/>
  <c r="G2388" i="5"/>
  <c r="I1612" i="5"/>
  <c r="I1606" i="5"/>
  <c r="I1070" i="5"/>
  <c r="F1872" i="5"/>
  <c r="R1355" i="5"/>
  <c r="F1334" i="5"/>
  <c r="J1198" i="5"/>
  <c r="F1116" i="5"/>
  <c r="R1876" i="5"/>
  <c r="J1864" i="5"/>
  <c r="H1848" i="5"/>
  <c r="AB1398" i="5"/>
  <c r="R2128" i="5"/>
  <c r="R2248" i="5"/>
  <c r="E1708" i="5"/>
  <c r="X1708" i="5" s="1"/>
  <c r="E1484" i="5"/>
  <c r="X1484" i="5" s="1"/>
  <c r="R1912" i="5"/>
  <c r="E1748" i="5"/>
  <c r="X1748" i="5" s="1"/>
  <c r="R2088" i="5"/>
  <c r="I1960" i="5"/>
  <c r="F1516" i="5"/>
  <c r="F1340" i="5"/>
  <c r="R1904" i="5"/>
  <c r="E1572" i="5"/>
  <c r="X1572" i="5" s="1"/>
  <c r="J1035" i="5"/>
  <c r="G1148" i="5"/>
  <c r="AB2398" i="5"/>
  <c r="E2382" i="5"/>
  <c r="X2382" i="5" s="1"/>
  <c r="F2358" i="5"/>
  <c r="G2302" i="5"/>
  <c r="J2278" i="5"/>
  <c r="R2182" i="5"/>
  <c r="G2110" i="5"/>
  <c r="G2038" i="5"/>
  <c r="J2460" i="5"/>
  <c r="H2436" i="5"/>
  <c r="E2364" i="5"/>
  <c r="X2364" i="5" s="1"/>
  <c r="E2340" i="5"/>
  <c r="X2340" i="5" s="1"/>
  <c r="J2204" i="5"/>
  <c r="R2448" i="5"/>
  <c r="F2304" i="5"/>
  <c r="H2272" i="5"/>
  <c r="I2426" i="5"/>
  <c r="AB2410" i="5"/>
  <c r="AB2274" i="5"/>
  <c r="J2218" i="5"/>
  <c r="J1852" i="5"/>
  <c r="J1436" i="5"/>
  <c r="F1412" i="5"/>
  <c r="F1404" i="5"/>
  <c r="I1164" i="5"/>
  <c r="I2050" i="5"/>
  <c r="E1204" i="5"/>
  <c r="X1204" i="5" s="1"/>
  <c r="G1076" i="5"/>
  <c r="J1335" i="5"/>
  <c r="AB1434" i="5"/>
  <c r="AB1146" i="5"/>
  <c r="R1044" i="5"/>
  <c r="AB1922" i="5"/>
  <c r="AB1546" i="5"/>
  <c r="AB1450" i="5"/>
  <c r="H1416" i="5"/>
  <c r="I1408" i="5"/>
  <c r="H1384" i="5"/>
  <c r="I1368" i="5"/>
  <c r="H1260" i="5"/>
  <c r="E1247" i="5"/>
  <c r="X1247" i="5" s="1"/>
  <c r="H1068" i="5"/>
  <c r="E1055" i="5"/>
  <c r="X1055" i="5" s="1"/>
  <c r="H1252" i="5"/>
  <c r="AB1191" i="5"/>
  <c r="G1127" i="5"/>
  <c r="AB1127" i="5"/>
  <c r="G1060" i="5"/>
  <c r="AB1135" i="5"/>
  <c r="R1039" i="5"/>
  <c r="B23" i="6" l="1"/>
  <c r="B28" i="6" s="1"/>
  <c r="AB156" i="5"/>
  <c r="G1924" i="5"/>
  <c r="F23" i="6"/>
  <c r="V509" i="5"/>
  <c r="AB509" i="5"/>
  <c r="V437" i="5"/>
  <c r="AB437" i="5"/>
  <c r="V413" i="5"/>
  <c r="H413" i="5" s="1"/>
  <c r="AB413" i="5"/>
  <c r="V405" i="5"/>
  <c r="J405" i="5" s="1"/>
  <c r="AB405" i="5"/>
  <c r="V397" i="5"/>
  <c r="F397" i="5" s="1"/>
  <c r="AB397" i="5"/>
  <c r="V389" i="5"/>
  <c r="E389" i="5" s="1"/>
  <c r="X389" i="5" s="1"/>
  <c r="AB389" i="5"/>
  <c r="V381" i="5"/>
  <c r="AB381" i="5"/>
  <c r="V373" i="5"/>
  <c r="R373" i="5" s="1"/>
  <c r="AB373" i="5"/>
  <c r="V365" i="5"/>
  <c r="AB365" i="5"/>
  <c r="V357" i="5"/>
  <c r="E357" i="5" s="1"/>
  <c r="X357" i="5" s="1"/>
  <c r="AB357" i="5"/>
  <c r="V349" i="5"/>
  <c r="H349" i="5" s="1"/>
  <c r="AB349" i="5"/>
  <c r="V341" i="5"/>
  <c r="J341" i="5" s="1"/>
  <c r="AB341" i="5"/>
  <c r="V333" i="5"/>
  <c r="E333" i="5" s="1"/>
  <c r="X333" i="5" s="1"/>
  <c r="AB333" i="5"/>
  <c r="V325" i="5"/>
  <c r="R325" i="5" s="1"/>
  <c r="AB325" i="5"/>
  <c r="V317" i="5"/>
  <c r="F317" i="5" s="1"/>
  <c r="AB317" i="5"/>
  <c r="V309" i="5"/>
  <c r="F309" i="5" s="1"/>
  <c r="AB309" i="5"/>
  <c r="V301" i="5"/>
  <c r="AB301" i="5"/>
  <c r="V293" i="5"/>
  <c r="F293" i="5" s="1"/>
  <c r="AB293" i="5"/>
  <c r="V285" i="5"/>
  <c r="G285" i="5" s="1"/>
  <c r="AB285" i="5"/>
  <c r="V277" i="5"/>
  <c r="H277" i="5" s="1"/>
  <c r="AB277" i="5"/>
  <c r="V269" i="5"/>
  <c r="F269" i="5" s="1"/>
  <c r="AB269" i="5"/>
  <c r="V261" i="5"/>
  <c r="R261" i="5" s="1"/>
  <c r="AB261" i="5"/>
  <c r="V253" i="5"/>
  <c r="I253" i="5" s="1"/>
  <c r="AB253" i="5"/>
  <c r="V245" i="5"/>
  <c r="R245" i="5" s="1"/>
  <c r="AB245" i="5"/>
  <c r="V237" i="5"/>
  <c r="AB237" i="5"/>
  <c r="V229" i="5"/>
  <c r="J229" i="5" s="1"/>
  <c r="AB229" i="5"/>
  <c r="V221" i="5"/>
  <c r="AB221" i="5"/>
  <c r="V213" i="5"/>
  <c r="I213" i="5" s="1"/>
  <c r="AB213" i="5"/>
  <c r="V205" i="5"/>
  <c r="F205" i="5" s="1"/>
  <c r="AB205" i="5"/>
  <c r="V197" i="5"/>
  <c r="R197" i="5" s="1"/>
  <c r="AB197" i="5"/>
  <c r="V189" i="5"/>
  <c r="H189" i="5" s="1"/>
  <c r="AB189" i="5"/>
  <c r="V181" i="5"/>
  <c r="E181" i="5" s="1"/>
  <c r="X181" i="5" s="1"/>
  <c r="AB181" i="5"/>
  <c r="V173" i="5"/>
  <c r="G173" i="5" s="1"/>
  <c r="AB173" i="5"/>
  <c r="V165" i="5"/>
  <c r="F165" i="5" s="1"/>
  <c r="AB165" i="5"/>
  <c r="V157" i="5"/>
  <c r="R157" i="5" s="1"/>
  <c r="AB157" i="5"/>
  <c r="G1124" i="5"/>
  <c r="G1400" i="5"/>
  <c r="G1300" i="5"/>
  <c r="G1144" i="5"/>
  <c r="AB527" i="5"/>
  <c r="AB495" i="5"/>
  <c r="AB483" i="5"/>
  <c r="AB463" i="5"/>
  <c r="AB451" i="5"/>
  <c r="AB441" i="5"/>
  <c r="AB431" i="5"/>
  <c r="AB419" i="5"/>
  <c r="AB409" i="5"/>
  <c r="AB399" i="5"/>
  <c r="AB377" i="5"/>
  <c r="AB367" i="5"/>
  <c r="AB355" i="5"/>
  <c r="AB345" i="5"/>
  <c r="AB335" i="5"/>
  <c r="AB313" i="5"/>
  <c r="AB303" i="5"/>
  <c r="AB281" i="5"/>
  <c r="AB271" i="5"/>
  <c r="AB249" i="5"/>
  <c r="AB239" i="5"/>
  <c r="AB217" i="5"/>
  <c r="AB207" i="5"/>
  <c r="AB185" i="5"/>
  <c r="AB175" i="5"/>
  <c r="AB163" i="5"/>
  <c r="AB153" i="5"/>
  <c r="B21" i="6"/>
  <c r="B31" i="6" s="1"/>
  <c r="F21" i="6"/>
  <c r="B20" i="6"/>
  <c r="B35" i="6" s="1"/>
  <c r="G23" i="6"/>
  <c r="H23" i="6" s="1"/>
  <c r="D23" i="6" s="1"/>
  <c r="F20" i="6"/>
  <c r="F22" i="6"/>
  <c r="G22" i="6"/>
  <c r="G18" i="6"/>
  <c r="H18" i="6" s="1"/>
  <c r="D18" i="6" s="1"/>
  <c r="G16" i="6"/>
  <c r="H16" i="6" s="1"/>
  <c r="D16" i="6" s="1"/>
  <c r="AB1273" i="5"/>
  <c r="A45" i="2"/>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R533" i="5" s="1"/>
  <c r="V529" i="5"/>
  <c r="V525" i="5"/>
  <c r="R525" i="5" s="1"/>
  <c r="V521" i="5"/>
  <c r="V519" i="5"/>
  <c r="V517" i="5"/>
  <c r="V515" i="5"/>
  <c r="J515" i="5" s="1"/>
  <c r="V513" i="5"/>
  <c r="H513" i="5" s="1"/>
  <c r="V505" i="5"/>
  <c r="V503" i="5"/>
  <c r="E503" i="5" s="1"/>
  <c r="X503" i="5" s="1"/>
  <c r="V501" i="5"/>
  <c r="G501" i="5" s="1"/>
  <c r="V497" i="5"/>
  <c r="J497" i="5" s="1"/>
  <c r="V493" i="5"/>
  <c r="V489" i="5"/>
  <c r="V487" i="5"/>
  <c r="I487" i="5" s="1"/>
  <c r="V485" i="5"/>
  <c r="V481" i="5"/>
  <c r="V477" i="5"/>
  <c r="G477" i="5" s="1"/>
  <c r="V473" i="5"/>
  <c r="V471" i="5"/>
  <c r="E471" i="5" s="1"/>
  <c r="X471" i="5" s="1"/>
  <c r="V469" i="5"/>
  <c r="I469" i="5" s="1"/>
  <c r="V465" i="5"/>
  <c r="V461" i="5"/>
  <c r="V457" i="5"/>
  <c r="E457" i="5" s="1"/>
  <c r="X457" i="5" s="1"/>
  <c r="V453" i="5"/>
  <c r="V449" i="5"/>
  <c r="V445" i="5"/>
  <c r="V439" i="5"/>
  <c r="E439" i="5" s="1"/>
  <c r="X439" i="5" s="1"/>
  <c r="V433" i="5"/>
  <c r="V429" i="5"/>
  <c r="V425" i="5"/>
  <c r="V423" i="5"/>
  <c r="F423" i="5" s="1"/>
  <c r="V421" i="5"/>
  <c r="F421" i="5" s="1"/>
  <c r="V417" i="5"/>
  <c r="V411" i="5"/>
  <c r="V403" i="5"/>
  <c r="E403" i="5" s="1"/>
  <c r="X403" i="5" s="1"/>
  <c r="V395" i="5"/>
  <c r="E395" i="5" s="1"/>
  <c r="X395" i="5" s="1"/>
  <c r="V387" i="5"/>
  <c r="V379" i="5"/>
  <c r="V371" i="5"/>
  <c r="R371" i="5" s="1"/>
  <c r="V363" i="5"/>
  <c r="V347" i="5"/>
  <c r="V339" i="5"/>
  <c r="V331" i="5"/>
  <c r="F331" i="5" s="1"/>
  <c r="V323" i="5"/>
  <c r="V299" i="5"/>
  <c r="V291" i="5"/>
  <c r="V283" i="5"/>
  <c r="J283" i="5" s="1"/>
  <c r="V275" i="5"/>
  <c r="V259" i="5"/>
  <c r="V243" i="5"/>
  <c r="V235" i="5"/>
  <c r="H235" i="5" s="1"/>
  <c r="V227" i="5"/>
  <c r="E227" i="5" s="1"/>
  <c r="X227" i="5" s="1"/>
  <c r="V219" i="5"/>
  <c r="V203" i="5"/>
  <c r="V195" i="5"/>
  <c r="H195" i="5" s="1"/>
  <c r="V2480" i="5"/>
  <c r="V2452" i="5"/>
  <c r="R2452" i="5" s="1"/>
  <c r="V2372" i="5"/>
  <c r="V2368" i="5"/>
  <c r="F2368" i="5" s="1"/>
  <c r="V2348" i="5"/>
  <c r="V2328" i="5"/>
  <c r="E2328" i="5" s="1"/>
  <c r="X2328" i="5" s="1"/>
  <c r="V2324" i="5"/>
  <c r="V2320" i="5"/>
  <c r="E2320" i="5" s="1"/>
  <c r="X2320" i="5" s="1"/>
  <c r="V2296" i="5"/>
  <c r="G2296" i="5" s="1"/>
  <c r="V2292" i="5"/>
  <c r="V2260" i="5"/>
  <c r="V2232" i="5"/>
  <c r="H2232" i="5" s="1"/>
  <c r="V2228" i="5"/>
  <c r="H2228" i="5" s="1"/>
  <c r="V2212" i="5"/>
  <c r="V2200" i="5"/>
  <c r="V2192" i="5"/>
  <c r="G2192" i="5" s="1"/>
  <c r="V2184" i="5"/>
  <c r="V2180" i="5"/>
  <c r="I2180" i="5" s="1"/>
  <c r="V2172" i="5"/>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V952" i="5"/>
  <c r="H952" i="5" s="1"/>
  <c r="V948" i="5"/>
  <c r="V944" i="5"/>
  <c r="V940" i="5"/>
  <c r="V936" i="5"/>
  <c r="R936" i="5" s="1"/>
  <c r="V932" i="5"/>
  <c r="F932" i="5" s="1"/>
  <c r="V928" i="5"/>
  <c r="V920" i="5"/>
  <c r="J920" i="5" s="1"/>
  <c r="V916" i="5"/>
  <c r="I916" i="5" s="1"/>
  <c r="V912" i="5"/>
  <c r="V908" i="5"/>
  <c r="V904" i="5"/>
  <c r="V896" i="5"/>
  <c r="E896" i="5" s="1"/>
  <c r="X896" i="5" s="1"/>
  <c r="V892" i="5"/>
  <c r="J892" i="5" s="1"/>
  <c r="V888" i="5"/>
  <c r="V876" i="5"/>
  <c r="E876" i="5" s="1"/>
  <c r="X876" i="5" s="1"/>
  <c r="V872" i="5"/>
  <c r="F872" i="5" s="1"/>
  <c r="V868" i="5"/>
  <c r="H868" i="5" s="1"/>
  <c r="V860" i="5"/>
  <c r="V856" i="5"/>
  <c r="R856" i="5" s="1"/>
  <c r="V852" i="5"/>
  <c r="G852" i="5" s="1"/>
  <c r="V848" i="5"/>
  <c r="V832" i="5"/>
  <c r="G832" i="5" s="1"/>
  <c r="V824" i="5"/>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V708" i="5"/>
  <c r="G708" i="5" s="1"/>
  <c r="V700" i="5"/>
  <c r="V692" i="5"/>
  <c r="V688" i="5"/>
  <c r="I688" i="5" s="1"/>
  <c r="V684" i="5"/>
  <c r="G684" i="5" s="1"/>
  <c r="V680" i="5"/>
  <c r="V676" i="5"/>
  <c r="V668" i="5"/>
  <c r="R668" i="5" s="1"/>
  <c r="V664" i="5"/>
  <c r="F664" i="5" s="1"/>
  <c r="V660" i="5"/>
  <c r="V656" i="5"/>
  <c r="V652" i="5"/>
  <c r="F652" i="5" s="1"/>
  <c r="V648" i="5"/>
  <c r="H648" i="5" s="1"/>
  <c r="V644" i="5"/>
  <c r="V640" i="5"/>
  <c r="V636" i="5"/>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F2411" i="5" s="1"/>
  <c r="V2399" i="5"/>
  <c r="V2383" i="5"/>
  <c r="V2367" i="5"/>
  <c r="V2355" i="5"/>
  <c r="V2347" i="5"/>
  <c r="V2307" i="5"/>
  <c r="V2291" i="5"/>
  <c r="H2291" i="5" s="1"/>
  <c r="V2275" i="5"/>
  <c r="V2267" i="5"/>
  <c r="V2243" i="5"/>
  <c r="V2223" i="5"/>
  <c r="R2223" i="5" s="1"/>
  <c r="V2219" i="5"/>
  <c r="V2207" i="5"/>
  <c r="V2195" i="5"/>
  <c r="V2179" i="5"/>
  <c r="V2167" i="5"/>
  <c r="V2143" i="5"/>
  <c r="J2143" i="5" s="1"/>
  <c r="V2139" i="5"/>
  <c r="V2127" i="5"/>
  <c r="V2103" i="5"/>
  <c r="V2075" i="5"/>
  <c r="V2063" i="5"/>
  <c r="G2063" i="5" s="1"/>
  <c r="V2039" i="5"/>
  <c r="G2039" i="5" s="1"/>
  <c r="V2027" i="5"/>
  <c r="V2023" i="5"/>
  <c r="V2019" i="5"/>
  <c r="V2011" i="5"/>
  <c r="V1999" i="5"/>
  <c r="V1975" i="5"/>
  <c r="V1967" i="5"/>
  <c r="V1907" i="5"/>
  <c r="V1899" i="5"/>
  <c r="V1883" i="5"/>
  <c r="V1871" i="5"/>
  <c r="I1871" i="5" s="1"/>
  <c r="V1859" i="5"/>
  <c r="H1859" i="5" s="1"/>
  <c r="V1847" i="5"/>
  <c r="V1843" i="5"/>
  <c r="V1819" i="5"/>
  <c r="V1811" i="5"/>
  <c r="V1807" i="5"/>
  <c r="V1799" i="5"/>
  <c r="V1755" i="5"/>
  <c r="V1747" i="5"/>
  <c r="V1743" i="5"/>
  <c r="V1739" i="5"/>
  <c r="V1735" i="5"/>
  <c r="V1723" i="5"/>
  <c r="E1723" i="5" s="1"/>
  <c r="X1723" i="5" s="1"/>
  <c r="V1715" i="5"/>
  <c r="V1695" i="5"/>
  <c r="V1663" i="5"/>
  <c r="V1647" i="5"/>
  <c r="V1643" i="5"/>
  <c r="V1639" i="5"/>
  <c r="V1583" i="5"/>
  <c r="V1571" i="5"/>
  <c r="V1559" i="5"/>
  <c r="V1555" i="5"/>
  <c r="V1535" i="5"/>
  <c r="V1531" i="5"/>
  <c r="V1523" i="5"/>
  <c r="V1519" i="5"/>
  <c r="V1507" i="5"/>
  <c r="F1507" i="5" s="1"/>
  <c r="V1495" i="5"/>
  <c r="V1491" i="5"/>
  <c r="V1487" i="5"/>
  <c r="V1475" i="5"/>
  <c r="E1475" i="5" s="1"/>
  <c r="X1475" i="5" s="1"/>
  <c r="V1463" i="5"/>
  <c r="V1443" i="5"/>
  <c r="I1443" i="5" s="1"/>
  <c r="V1419" i="5"/>
  <c r="V1399" i="5"/>
  <c r="V1395" i="5"/>
  <c r="F1395" i="5" s="1"/>
  <c r="V1391" i="5"/>
  <c r="V1387" i="5"/>
  <c r="V1383" i="5"/>
  <c r="V1371" i="5"/>
  <c r="V1367" i="5"/>
  <c r="V1363" i="5"/>
  <c r="V1359" i="5"/>
  <c r="V1339" i="5"/>
  <c r="V1331" i="5"/>
  <c r="V1275" i="5"/>
  <c r="V1267" i="5"/>
  <c r="V1259" i="5"/>
  <c r="V1243" i="5"/>
  <c r="V1227" i="5"/>
  <c r="V1219" i="5"/>
  <c r="V1211" i="5"/>
  <c r="V1203" i="5"/>
  <c r="V1163" i="5"/>
  <c r="V1139" i="5"/>
  <c r="F1139" i="5" s="1"/>
  <c r="V1131" i="5"/>
  <c r="V1123" i="5"/>
  <c r="V1115" i="5"/>
  <c r="V1107" i="5"/>
  <c r="H1107" i="5" s="1"/>
  <c r="V1099" i="5"/>
  <c r="V1083" i="5"/>
  <c r="V1067" i="5"/>
  <c r="V1051" i="5"/>
  <c r="V1043" i="5"/>
  <c r="V1027" i="5"/>
  <c r="V1015" i="5"/>
  <c r="V1011" i="5"/>
  <c r="V1007" i="5"/>
  <c r="V1003" i="5"/>
  <c r="V999" i="5"/>
  <c r="V991" i="5"/>
  <c r="V987" i="5"/>
  <c r="V979" i="5"/>
  <c r="V963" i="5"/>
  <c r="V959" i="5"/>
  <c r="V955" i="5"/>
  <c r="E955" i="5" s="1"/>
  <c r="X955" i="5" s="1"/>
  <c r="V951" i="5"/>
  <c r="V947" i="5"/>
  <c r="V943" i="5"/>
  <c r="V939" i="5"/>
  <c r="V935" i="5"/>
  <c r="V927" i="5"/>
  <c r="V923" i="5"/>
  <c r="E923" i="5" s="1"/>
  <c r="X923" i="5" s="1"/>
  <c r="V915" i="5"/>
  <c r="V911" i="5"/>
  <c r="V907" i="5"/>
  <c r="V903" i="5"/>
  <c r="V899" i="5"/>
  <c r="V895" i="5"/>
  <c r="G895" i="5" s="1"/>
  <c r="V891" i="5"/>
  <c r="J891" i="5" s="1"/>
  <c r="V887" i="5"/>
  <c r="V883" i="5"/>
  <c r="V875" i="5"/>
  <c r="V871" i="5"/>
  <c r="J871" i="5" s="1"/>
  <c r="V867" i="5"/>
  <c r="V859" i="5"/>
  <c r="V851" i="5"/>
  <c r="V847" i="5"/>
  <c r="V839" i="5"/>
  <c r="V835" i="5"/>
  <c r="V831" i="5"/>
  <c r="I831" i="5" s="1"/>
  <c r="V827" i="5"/>
  <c r="E827" i="5" s="1"/>
  <c r="X827" i="5" s="1"/>
  <c r="V823" i="5"/>
  <c r="V819" i="5"/>
  <c r="J819" i="5" s="1"/>
  <c r="V815" i="5"/>
  <c r="V811" i="5"/>
  <c r="J811" i="5" s="1"/>
  <c r="V807" i="5"/>
  <c r="V799" i="5"/>
  <c r="V795" i="5"/>
  <c r="J795" i="5" s="1"/>
  <c r="V787" i="5"/>
  <c r="G787" i="5" s="1"/>
  <c r="V783" i="5"/>
  <c r="V779" i="5"/>
  <c r="V771" i="5"/>
  <c r="E771" i="5" s="1"/>
  <c r="X771" i="5" s="1"/>
  <c r="V763" i="5"/>
  <c r="H763" i="5" s="1"/>
  <c r="V759" i="5"/>
  <c r="V743" i="5"/>
  <c r="V719" i="5"/>
  <c r="V715" i="5"/>
  <c r="V707" i="5"/>
  <c r="V695" i="5"/>
  <c r="V691" i="5"/>
  <c r="H691" i="5" s="1"/>
  <c r="V687" i="5"/>
  <c r="J687" i="5" s="1"/>
  <c r="V683" i="5"/>
  <c r="V667" i="5"/>
  <c r="V663" i="5"/>
  <c r="V659" i="5"/>
  <c r="V651" i="5"/>
  <c r="V647" i="5"/>
  <c r="V643" i="5"/>
  <c r="R643" i="5" s="1"/>
  <c r="V639" i="5"/>
  <c r="V627" i="5"/>
  <c r="V615" i="5"/>
  <c r="V611" i="5"/>
  <c r="V603" i="5"/>
  <c r="H603" i="5" s="1"/>
  <c r="V599" i="5"/>
  <c r="V595" i="5"/>
  <c r="V591" i="5"/>
  <c r="G591" i="5" s="1"/>
  <c r="V587" i="5"/>
  <c r="J587" i="5" s="1"/>
  <c r="V583" i="5"/>
  <c r="V579" i="5"/>
  <c r="V575" i="5"/>
  <c r="F575" i="5" s="1"/>
  <c r="V571" i="5"/>
  <c r="V567" i="5"/>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F341" i="5"/>
  <c r="I237" i="5"/>
  <c r="F1879" i="5"/>
  <c r="J1879" i="5"/>
  <c r="H2388" i="5"/>
  <c r="R1879" i="5"/>
  <c r="H173" i="5"/>
  <c r="I277" i="5"/>
  <c r="E491" i="5"/>
  <c r="X491" i="5" s="1"/>
  <c r="H285" i="5"/>
  <c r="E373" i="5"/>
  <c r="X373" i="5" s="1"/>
  <c r="E475" i="5"/>
  <c r="X475" i="5" s="1"/>
  <c r="H523" i="5"/>
  <c r="H397" i="5"/>
  <c r="I389" i="5"/>
  <c r="R205" i="5"/>
  <c r="I317" i="5"/>
  <c r="I381" i="5"/>
  <c r="I261" i="5"/>
  <c r="I397" i="5"/>
  <c r="H293" i="5"/>
  <c r="G325" i="5"/>
  <c r="H229" i="5"/>
  <c r="G333" i="5"/>
  <c r="I157" i="5"/>
  <c r="J269" i="5"/>
  <c r="F261" i="5"/>
  <c r="F459" i="5"/>
  <c r="J181" i="5"/>
  <c r="F2428" i="5"/>
  <c r="H331" i="5"/>
  <c r="R187" i="5"/>
  <c r="F371" i="5"/>
  <c r="H839" i="5"/>
  <c r="G2310" i="5"/>
  <c r="G999" i="5"/>
  <c r="R455" i="5"/>
  <c r="I179" i="5"/>
  <c r="J535" i="5"/>
  <c r="J331" i="5"/>
  <c r="I2162" i="5"/>
  <c r="R1580" i="5"/>
  <c r="F187" i="5"/>
  <c r="G1363" i="5"/>
  <c r="E2267" i="5"/>
  <c r="X2267" i="5" s="1"/>
  <c r="I155" i="5"/>
  <c r="H187" i="5"/>
  <c r="F455" i="5"/>
  <c r="H1331" i="5"/>
  <c r="I2114" i="5"/>
  <c r="E155" i="5"/>
  <c r="X155" i="5" s="1"/>
  <c r="F535" i="5"/>
  <c r="E423" i="5"/>
  <c r="X423" i="5" s="1"/>
  <c r="J2098" i="5"/>
  <c r="G1207" i="5"/>
  <c r="R545" i="5"/>
  <c r="I413" i="5"/>
  <c r="G427" i="5"/>
  <c r="I205" i="5"/>
  <c r="R333" i="5"/>
  <c r="G405" i="5"/>
  <c r="H491" i="5"/>
  <c r="G413" i="5"/>
  <c r="G269" i="5"/>
  <c r="J381" i="5"/>
  <c r="J277" i="5"/>
  <c r="E964" i="5"/>
  <c r="X964" i="5" s="1"/>
  <c r="R1548" i="5"/>
  <c r="H2146" i="5"/>
  <c r="F2050" i="5"/>
  <c r="E2456" i="5"/>
  <c r="X2456" i="5" s="1"/>
  <c r="H2164" i="5"/>
  <c r="R285" i="5"/>
  <c r="H381" i="5"/>
  <c r="J389" i="5"/>
  <c r="E205" i="5"/>
  <c r="X205" i="5" s="1"/>
  <c r="R229" i="5"/>
  <c r="G277" i="5"/>
  <c r="G317" i="5"/>
  <c r="F491" i="5"/>
  <c r="I545" i="5"/>
  <c r="E427" i="5"/>
  <c r="X427" i="5" s="1"/>
  <c r="E253" i="5"/>
  <c r="X253" i="5" s="1"/>
  <c r="I405" i="5"/>
  <c r="E213" i="5"/>
  <c r="X213" i="5" s="1"/>
  <c r="F41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E800" i="5"/>
  <c r="X800" i="5" s="1"/>
  <c r="I1876" i="5"/>
  <c r="F1020" i="5"/>
  <c r="E1916" i="5"/>
  <c r="X1916" i="5" s="1"/>
  <c r="I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J2275" i="5"/>
  <c r="F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G2167" i="5"/>
  <c r="F2167" i="5"/>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R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H1643" i="5"/>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I1491" i="5"/>
  <c r="E1455" i="5"/>
  <c r="X1455" i="5" s="1"/>
  <c r="G1455" i="5"/>
  <c r="R1455" i="5"/>
  <c r="F1455" i="5"/>
  <c r="I1455" i="5"/>
  <c r="H1455" i="5"/>
  <c r="G1443" i="5"/>
  <c r="J1431" i="5"/>
  <c r="G1431" i="5"/>
  <c r="R1431" i="5"/>
  <c r="E1431" i="5"/>
  <c r="X1431" i="5" s="1"/>
  <c r="H1431" i="5"/>
  <c r="I1431" i="5"/>
  <c r="F1431" i="5"/>
  <c r="J1423" i="5"/>
  <c r="G1423" i="5"/>
  <c r="E1423" i="5"/>
  <c r="X1423" i="5" s="1"/>
  <c r="F1423" i="5"/>
  <c r="R1423" i="5"/>
  <c r="I1423" i="5"/>
  <c r="H1403" i="5"/>
  <c r="F1403" i="5"/>
  <c r="J1403" i="5"/>
  <c r="G1403" i="5"/>
  <c r="R1403" i="5"/>
  <c r="F1391" i="5"/>
  <c r="G1391" i="5"/>
  <c r="H1391"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E2399" i="5"/>
  <c r="X2399" i="5" s="1"/>
  <c r="I2399" i="5"/>
  <c r="H2399" i="5"/>
  <c r="H2375" i="5"/>
  <c r="F2375" i="5"/>
  <c r="I2375" i="5"/>
  <c r="J2375" i="5"/>
  <c r="E2375" i="5"/>
  <c r="X2375" i="5" s="1"/>
  <c r="G2375" i="5"/>
  <c r="R2375" i="5"/>
  <c r="R2355" i="5"/>
  <c r="F2355" i="5"/>
  <c r="G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H2219" i="5"/>
  <c r="J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R1999" i="5"/>
  <c r="E1999" i="5"/>
  <c r="X1999" i="5" s="1"/>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I1899" i="5"/>
  <c r="J1899" i="5"/>
  <c r="R1891" i="5"/>
  <c r="F1891" i="5"/>
  <c r="J1891" i="5"/>
  <c r="E1891" i="5"/>
  <c r="X1891" i="5" s="1"/>
  <c r="H1891" i="5"/>
  <c r="G1891" i="5"/>
  <c r="I1891" i="5"/>
  <c r="F1883" i="5"/>
  <c r="I1883" i="5"/>
  <c r="J1883" i="5"/>
  <c r="F1863" i="5"/>
  <c r="G1863" i="5"/>
  <c r="J1863" i="5"/>
  <c r="I1863" i="5"/>
  <c r="E1863" i="5"/>
  <c r="X1863" i="5" s="1"/>
  <c r="R1863" i="5"/>
  <c r="H1863" i="5"/>
  <c r="I1859" i="5"/>
  <c r="J1847" i="5"/>
  <c r="G1847" i="5"/>
  <c r="H1847" i="5"/>
  <c r="I1843" i="5"/>
  <c r="H1843" i="5"/>
  <c r="H1835" i="5"/>
  <c r="E1835" i="5"/>
  <c r="X1835" i="5" s="1"/>
  <c r="G1835" i="5"/>
  <c r="R1835" i="5"/>
  <c r="I1835" i="5"/>
  <c r="J1835" i="5"/>
  <c r="F1835" i="5"/>
  <c r="F1827" i="5"/>
  <c r="I1827" i="5"/>
  <c r="H1827" i="5"/>
  <c r="R1827" i="5"/>
  <c r="E1827" i="5"/>
  <c r="X1827" i="5" s="1"/>
  <c r="G1827" i="5"/>
  <c r="R1807" i="5"/>
  <c r="E1807" i="5"/>
  <c r="X1807" i="5" s="1"/>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F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R1559" i="5"/>
  <c r="E1559" i="5"/>
  <c r="X1559" i="5" s="1"/>
  <c r="F1555" i="5"/>
  <c r="E1555" i="5"/>
  <c r="X1555" i="5" s="1"/>
  <c r="G1555" i="5"/>
  <c r="F1547" i="5"/>
  <c r="R1547" i="5"/>
  <c r="I1547" i="5"/>
  <c r="J1547" i="5"/>
  <c r="E1547" i="5"/>
  <c r="X1547" i="5" s="1"/>
  <c r="H1547" i="5"/>
  <c r="G1547" i="5"/>
  <c r="H1531" i="5"/>
  <c r="I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I1203" i="5"/>
  <c r="G1203" i="5"/>
  <c r="F1163" i="5"/>
  <c r="R1163" i="5"/>
  <c r="J1163" i="5"/>
  <c r="I1123" i="5"/>
  <c r="H1123" i="5"/>
  <c r="G1123" i="5"/>
  <c r="H1067" i="5"/>
  <c r="R1067" i="5"/>
  <c r="I1067" i="5"/>
  <c r="R1003" i="5"/>
  <c r="G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R203" i="5"/>
  <c r="F203" i="5"/>
  <c r="E203" i="5"/>
  <c r="X203" i="5" s="1"/>
  <c r="I995" i="5"/>
  <c r="F307" i="5"/>
  <c r="H339" i="5"/>
  <c r="H371" i="5"/>
  <c r="G615" i="5"/>
  <c r="I907" i="5"/>
  <c r="F899" i="5"/>
  <c r="H975" i="5"/>
  <c r="R1315" i="5"/>
  <c r="E995" i="5"/>
  <c r="X995" i="5" s="1"/>
  <c r="I1371" i="5"/>
  <c r="F1367" i="5"/>
  <c r="I1367" i="5"/>
  <c r="G1331" i="5"/>
  <c r="R1323" i="5"/>
  <c r="E1323" i="5"/>
  <c r="X1323" i="5" s="1"/>
  <c r="J1323" i="5"/>
  <c r="H1323" i="5"/>
  <c r="G1323" i="5"/>
  <c r="F1323" i="5"/>
  <c r="I1323" i="5"/>
  <c r="E1275" i="5"/>
  <c r="X1275" i="5" s="1"/>
  <c r="H1275" i="5"/>
  <c r="G1259" i="5"/>
  <c r="R1243" i="5"/>
  <c r="J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H1083" i="5"/>
  <c r="E1083" i="5"/>
  <c r="X1083" i="5" s="1"/>
  <c r="J1083" i="5"/>
  <c r="F1075" i="5"/>
  <c r="I1075" i="5"/>
  <c r="G1075" i="5"/>
  <c r="H1075" i="5"/>
  <c r="R1075" i="5"/>
  <c r="E1075" i="5"/>
  <c r="X1075" i="5" s="1"/>
  <c r="J1027" i="5"/>
  <c r="F1015" i="5"/>
  <c r="H1015" i="5"/>
  <c r="I1015" i="5"/>
  <c r="G1007" i="5"/>
  <c r="J1007" i="5"/>
  <c r="I999" i="5"/>
  <c r="J999" i="5"/>
  <c r="F979" i="5"/>
  <c r="E979" i="5"/>
  <c r="X979" i="5" s="1"/>
  <c r="H979" i="5"/>
  <c r="I963" i="5"/>
  <c r="J963" i="5"/>
  <c r="G963" i="5"/>
  <c r="F955" i="5"/>
  <c r="J955" i="5"/>
  <c r="R951" i="5"/>
  <c r="I951" i="5"/>
  <c r="F951" i="5"/>
  <c r="G943" i="5"/>
  <c r="J939" i="5"/>
  <c r="J935" i="5"/>
  <c r="R935" i="5"/>
  <c r="R931" i="5"/>
  <c r="E931" i="5"/>
  <c r="X931" i="5" s="1"/>
  <c r="F931" i="5"/>
  <c r="H931" i="5"/>
  <c r="I931" i="5"/>
  <c r="G931" i="5"/>
  <c r="E927" i="5"/>
  <c r="X927" i="5" s="1"/>
  <c r="R919" i="5"/>
  <c r="G919" i="5"/>
  <c r="H919" i="5"/>
  <c r="I919" i="5"/>
  <c r="J919" i="5"/>
  <c r="F919" i="5"/>
  <c r="E919" i="5"/>
  <c r="X919" i="5" s="1"/>
  <c r="G915" i="5"/>
  <c r="H911" i="5"/>
  <c r="J911" i="5"/>
  <c r="G907" i="5"/>
  <c r="I895" i="5"/>
  <c r="J887" i="5"/>
  <c r="R887" i="5"/>
  <c r="F887" i="5"/>
  <c r="H883" i="5"/>
  <c r="J883" i="5"/>
  <c r="E875" i="5"/>
  <c r="X875" i="5" s="1"/>
  <c r="G867" i="5"/>
  <c r="I867" i="5"/>
  <c r="R867" i="5"/>
  <c r="G863" i="5"/>
  <c r="E863" i="5"/>
  <c r="X863" i="5" s="1"/>
  <c r="I863" i="5"/>
  <c r="H863" i="5"/>
  <c r="F863" i="5"/>
  <c r="J863" i="5"/>
  <c r="G859" i="5"/>
  <c r="G851" i="5"/>
  <c r="I851" i="5"/>
  <c r="H847" i="5"/>
  <c r="F839" i="5"/>
  <c r="G835" i="5"/>
  <c r="J823" i="5"/>
  <c r="G815" i="5"/>
  <c r="I811" i="5"/>
  <c r="R807" i="5"/>
  <c r="R803" i="5"/>
  <c r="G803" i="5"/>
  <c r="E803" i="5"/>
  <c r="X803" i="5" s="1"/>
  <c r="F803" i="5"/>
  <c r="H803" i="5"/>
  <c r="I803" i="5"/>
  <c r="I799" i="5"/>
  <c r="G795" i="5"/>
  <c r="I795" i="5"/>
  <c r="H787" i="5"/>
  <c r="G783" i="5"/>
  <c r="G779" i="5"/>
  <c r="G775" i="5"/>
  <c r="R775" i="5"/>
  <c r="E775" i="5"/>
  <c r="X775" i="5" s="1"/>
  <c r="F775" i="5"/>
  <c r="J775" i="5"/>
  <c r="I775" i="5"/>
  <c r="E767" i="5"/>
  <c r="X767" i="5" s="1"/>
  <c r="H767" i="5"/>
  <c r="G767" i="5"/>
  <c r="J767" i="5"/>
  <c r="F767" i="5"/>
  <c r="J759" i="5"/>
  <c r="E759" i="5"/>
  <c r="X759" i="5" s="1"/>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G719" i="5"/>
  <c r="H711" i="5"/>
  <c r="F711" i="5"/>
  <c r="E711" i="5"/>
  <c r="X711" i="5" s="1"/>
  <c r="I711" i="5"/>
  <c r="J711" i="5"/>
  <c r="R711" i="5"/>
  <c r="J707" i="5"/>
  <c r="I707" i="5"/>
  <c r="I703" i="5"/>
  <c r="G703" i="5"/>
  <c r="E703" i="5"/>
  <c r="X703" i="5" s="1"/>
  <c r="F703" i="5"/>
  <c r="H695" i="5"/>
  <c r="F691" i="5"/>
  <c r="R683" i="5"/>
  <c r="E683" i="5"/>
  <c r="X683" i="5" s="1"/>
  <c r="F683" i="5"/>
  <c r="G671" i="5"/>
  <c r="J671" i="5"/>
  <c r="I671" i="5"/>
  <c r="E671" i="5"/>
  <c r="X671" i="5" s="1"/>
  <c r="H671" i="5"/>
  <c r="F671" i="5"/>
  <c r="R671" i="5"/>
  <c r="E667" i="5"/>
  <c r="X667" i="5" s="1"/>
  <c r="R667" i="5"/>
  <c r="F663" i="5"/>
  <c r="E651" i="5"/>
  <c r="X651" i="5" s="1"/>
  <c r="J651" i="5"/>
  <c r="H651" i="5"/>
  <c r="G647" i="5"/>
  <c r="F643" i="5"/>
  <c r="G643" i="5"/>
  <c r="E639" i="5"/>
  <c r="X639" i="5" s="1"/>
  <c r="R631" i="5"/>
  <c r="F631" i="5"/>
  <c r="I631" i="5"/>
  <c r="E631" i="5"/>
  <c r="X631" i="5" s="1"/>
  <c r="H631" i="5"/>
  <c r="J631" i="5"/>
  <c r="I627" i="5"/>
  <c r="I619" i="5"/>
  <c r="J619" i="5"/>
  <c r="E619" i="5"/>
  <c r="X619" i="5" s="1"/>
  <c r="R619" i="5"/>
  <c r="G619" i="5"/>
  <c r="H619" i="5"/>
  <c r="F619" i="5"/>
  <c r="I615" i="5"/>
  <c r="J611" i="5"/>
  <c r="F607" i="5"/>
  <c r="R607" i="5"/>
  <c r="H607" i="5"/>
  <c r="E607" i="5"/>
  <c r="X607" i="5" s="1"/>
  <c r="I599" i="5"/>
  <c r="H599" i="5"/>
  <c r="G595" i="5"/>
  <c r="J595" i="5"/>
  <c r="E591" i="5"/>
  <c r="X591" i="5" s="1"/>
  <c r="F583" i="5"/>
  <c r="G583" i="5"/>
  <c r="J583" i="5"/>
  <c r="J575" i="5"/>
  <c r="I567" i="5"/>
  <c r="H567" i="5"/>
  <c r="I563" i="5"/>
  <c r="R535" i="5"/>
  <c r="I535" i="5"/>
  <c r="E519" i="5"/>
  <c r="X519" i="5" s="1"/>
  <c r="H519" i="5"/>
  <c r="G455" i="5"/>
  <c r="I455" i="5"/>
  <c r="I423" i="5"/>
  <c r="R423" i="5"/>
  <c r="J423" i="5"/>
  <c r="G423" i="5"/>
  <c r="H423" i="5"/>
  <c r="R411" i="5"/>
  <c r="R379" i="5"/>
  <c r="E379" i="5"/>
  <c r="X379" i="5" s="1"/>
  <c r="I379" i="5"/>
  <c r="E355" i="5"/>
  <c r="X355" i="5" s="1"/>
  <c r="J355" i="5"/>
  <c r="H355" i="5"/>
  <c r="R355" i="5"/>
  <c r="F355" i="5"/>
  <c r="G355" i="5"/>
  <c r="I355" i="5"/>
  <c r="G339" i="5"/>
  <c r="I339" i="5"/>
  <c r="J315" i="5"/>
  <c r="H315" i="5"/>
  <c r="R315" i="5"/>
  <c r="G315" i="5"/>
  <c r="E315" i="5"/>
  <c r="X315" i="5" s="1"/>
  <c r="I315" i="5"/>
  <c r="F299" i="5"/>
  <c r="R291" i="5"/>
  <c r="G291" i="5"/>
  <c r="J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I283" i="5"/>
  <c r="E975" i="5"/>
  <c r="X975" i="5" s="1"/>
  <c r="R1367" i="5"/>
  <c r="H967" i="5"/>
  <c r="F267" i="5"/>
  <c r="R907" i="5"/>
  <c r="I927" i="5"/>
  <c r="H535" i="5"/>
  <c r="G711" i="5"/>
  <c r="H775" i="5"/>
  <c r="R735" i="5"/>
  <c r="I607" i="5"/>
  <c r="G259" i="5"/>
  <c r="G1275" i="5"/>
  <c r="H439" i="5"/>
  <c r="H935" i="5"/>
  <c r="H267" i="5"/>
  <c r="E235" i="5"/>
  <c r="X235" i="5" s="1"/>
  <c r="J471" i="5"/>
  <c r="R963" i="5"/>
  <c r="R1027" i="5"/>
  <c r="J803" i="5"/>
  <c r="G731" i="5"/>
  <c r="J1003" i="5"/>
  <c r="J607" i="5"/>
  <c r="H683" i="5"/>
  <c r="R863" i="5"/>
  <c r="F155" i="5"/>
  <c r="J187" i="5"/>
  <c r="R259" i="5"/>
  <c r="I371" i="5"/>
  <c r="H387" i="5"/>
  <c r="I411" i="5"/>
  <c r="J455" i="5"/>
  <c r="R575" i="5"/>
  <c r="I579" i="5"/>
  <c r="R611" i="5"/>
  <c r="F695" i="5"/>
  <c r="I771" i="5"/>
  <c r="I823" i="5"/>
  <c r="F831" i="5"/>
  <c r="I935" i="5"/>
  <c r="G403" i="5"/>
  <c r="R995" i="5"/>
  <c r="F315" i="5"/>
  <c r="R967" i="5"/>
  <c r="J895" i="5"/>
  <c r="R927" i="5"/>
  <c r="R703" i="5"/>
  <c r="E1007" i="5"/>
  <c r="X1007" i="5" s="1"/>
  <c r="J171" i="5"/>
  <c r="I403" i="5"/>
  <c r="J567" i="5"/>
  <c r="F911" i="5"/>
  <c r="J931" i="5"/>
  <c r="E947" i="5"/>
  <c r="X947" i="5" s="1"/>
  <c r="J1075" i="5"/>
  <c r="G1243" i="5"/>
  <c r="E1315" i="5"/>
  <c r="X1315" i="5" s="1"/>
  <c r="H1367" i="5"/>
  <c r="H595" i="5"/>
  <c r="F379" i="5"/>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R156" i="5"/>
  <c r="H2235" i="5"/>
  <c r="F1471" i="5"/>
  <c r="F2064" i="5"/>
  <c r="E1940" i="5"/>
  <c r="X1940" i="5" s="1"/>
  <c r="J1916" i="5"/>
  <c r="I1916" i="5"/>
  <c r="J1740" i="5"/>
  <c r="R1740" i="5"/>
  <c r="I1716" i="5"/>
  <c r="R1716" i="5"/>
  <c r="F1684" i="5"/>
  <c r="I1684" i="5"/>
  <c r="G1596" i="5"/>
  <c r="E1596" i="5"/>
  <c r="X1596" i="5" s="1"/>
  <c r="I1296" i="5"/>
  <c r="E1296" i="5"/>
  <c r="X1296" i="5" s="1"/>
  <c r="G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G497" i="5"/>
  <c r="F497" i="5"/>
  <c r="G453" i="5"/>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J173" i="5"/>
  <c r="H205" i="5"/>
  <c r="H237" i="5"/>
  <c r="I521" i="5"/>
  <c r="H1039" i="5"/>
  <c r="E2407" i="5"/>
  <c r="X2407" i="5" s="1"/>
  <c r="J349" i="5"/>
  <c r="G341" i="5"/>
  <c r="I181" i="5"/>
  <c r="I437" i="5"/>
  <c r="H253" i="5"/>
  <c r="E285" i="5"/>
  <c r="X285" i="5" s="1"/>
  <c r="F365" i="5"/>
  <c r="J443" i="5"/>
  <c r="G475" i="5"/>
  <c r="R1684" i="5"/>
  <c r="H1844" i="5"/>
  <c r="H1296" i="5"/>
  <c r="H1596" i="5"/>
  <c r="J301" i="5"/>
  <c r="E165" i="5"/>
  <c r="X165" i="5" s="1"/>
  <c r="E269" i="5"/>
  <c r="X269" i="5" s="1"/>
  <c r="I553" i="5"/>
  <c r="H1016" i="5"/>
  <c r="I984" i="5"/>
  <c r="E712" i="5"/>
  <c r="X712" i="5" s="1"/>
  <c r="J996" i="5"/>
  <c r="J732" i="5"/>
  <c r="G576" i="5"/>
  <c r="E608" i="5"/>
  <c r="X608" i="5" s="1"/>
  <c r="G664" i="5"/>
  <c r="I712" i="5"/>
  <c r="H812" i="5"/>
  <c r="F1023" i="5"/>
  <c r="E2000" i="5"/>
  <c r="X2000" i="5" s="1"/>
  <c r="H2471" i="5"/>
  <c r="H2007" i="5"/>
  <c r="J1234" i="5"/>
  <c r="R2235" i="5"/>
  <c r="J2282" i="5"/>
  <c r="J1151" i="5"/>
  <c r="G156"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F156" i="5"/>
  <c r="H156"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E2372" i="5"/>
  <c r="X2372" i="5" s="1"/>
  <c r="J2324" i="5"/>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R2060" i="5"/>
  <c r="F2060" i="5"/>
  <c r="G2246" i="5"/>
  <c r="H2190" i="5"/>
  <c r="R2438" i="5"/>
  <c r="I2070" i="5"/>
  <c r="G2100" i="5"/>
  <c r="G1199" i="5"/>
  <c r="I2400" i="5"/>
  <c r="H2400" i="5"/>
  <c r="E1332" i="5"/>
  <c r="X1332" i="5" s="1"/>
  <c r="E2406" i="5"/>
  <c r="X2406" i="5" s="1"/>
  <c r="H2476" i="5"/>
  <c r="H2192" i="5"/>
  <c r="H1924" i="5"/>
  <c r="R2178" i="5"/>
  <c r="H1303" i="5"/>
  <c r="J2212"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509" i="5"/>
  <c r="J509" i="5"/>
  <c r="H469" i="5"/>
  <c r="J469" i="5"/>
  <c r="E469" i="5"/>
  <c r="X469" i="5" s="1"/>
  <c r="G253" i="5"/>
  <c r="I173" i="5"/>
  <c r="E237" i="5"/>
  <c r="X237" i="5" s="1"/>
  <c r="E309" i="5"/>
  <c r="X309" i="5" s="1"/>
  <c r="R507" i="5"/>
  <c r="R405" i="5"/>
  <c r="G545" i="5"/>
  <c r="R509" i="5"/>
  <c r="E341" i="5"/>
  <c r="X341" i="5" s="1"/>
  <c r="H425" i="5"/>
  <c r="G445" i="5"/>
  <c r="F441" i="5"/>
  <c r="H213" i="5"/>
  <c r="J441" i="5"/>
  <c r="F181" i="5"/>
  <c r="E325" i="5"/>
  <c r="X325" i="5" s="1"/>
  <c r="E197" i="5"/>
  <c r="X197" i="5" s="1"/>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E545" i="5"/>
  <c r="X545" i="5" s="1"/>
  <c r="R357" i="5"/>
  <c r="I357" i="5"/>
  <c r="R481" i="5"/>
  <c r="R389" i="5"/>
  <c r="I301" i="5"/>
  <c r="J221" i="5"/>
  <c r="E245" i="5"/>
  <c r="X245" i="5" s="1"/>
  <c r="I197"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G181" i="5"/>
  <c r="J237" i="5"/>
  <c r="H269" i="5"/>
  <c r="E365" i="5"/>
  <c r="X365" i="5" s="1"/>
  <c r="G457" i="5"/>
  <c r="I481" i="5"/>
  <c r="H505" i="5"/>
  <c r="H545" i="5"/>
  <c r="G1064" i="5"/>
  <c r="H748" i="5"/>
  <c r="E1128" i="5"/>
  <c r="X1128" i="5" s="1"/>
  <c r="R996" i="5"/>
  <c r="R640" i="5"/>
  <c r="F780" i="5"/>
  <c r="G792" i="5"/>
  <c r="G648" i="5"/>
  <c r="G668" i="5"/>
  <c r="H704" i="5"/>
  <c r="E996" i="5"/>
  <c r="X996" i="5" s="1"/>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R173" i="5"/>
  <c r="G205" i="5"/>
  <c r="F229" i="5"/>
  <c r="F277" i="5"/>
  <c r="R317" i="5"/>
  <c r="J317" i="5"/>
  <c r="J333" i="5"/>
  <c r="F405" i="5"/>
  <c r="G469" i="5"/>
  <c r="G491" i="5"/>
  <c r="E493" i="5"/>
  <c r="X493" i="5" s="1"/>
  <c r="H507" i="5"/>
  <c r="G521" i="5"/>
  <c r="E533" i="5"/>
  <c r="X533" i="5" s="1"/>
  <c r="H533" i="5"/>
  <c r="E473" i="5"/>
  <c r="X473" i="5" s="1"/>
  <c r="E449" i="5"/>
  <c r="X449" i="5" s="1"/>
  <c r="E425" i="5"/>
  <c r="X425" i="5" s="1"/>
  <c r="H509" i="5"/>
  <c r="R213" i="5"/>
  <c r="F457" i="5"/>
  <c r="H437" i="5"/>
  <c r="I221" i="5"/>
  <c r="R181" i="5"/>
  <c r="G523" i="5"/>
  <c r="F197"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E164" i="5"/>
  <c r="X164" i="5" s="1"/>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F2452" i="5"/>
  <c r="G1356" i="5"/>
  <c r="I1047" i="5"/>
  <c r="R1108" i="5"/>
  <c r="J1108" i="5"/>
  <c r="H1079" i="5"/>
  <c r="F1079" i="5"/>
  <c r="E1335" i="5"/>
  <c r="X1335" i="5" s="1"/>
  <c r="G1335" i="5"/>
  <c r="R1335" i="5"/>
  <c r="G2018" i="5"/>
  <c r="H2018" i="5"/>
  <c r="F2018" i="5"/>
  <c r="I1580" i="5"/>
  <c r="J1473" i="5"/>
  <c r="E689" i="5"/>
  <c r="X689" i="5" s="1"/>
  <c r="R1281" i="5"/>
  <c r="J1220" i="5"/>
  <c r="R1220" i="5"/>
  <c r="E1132" i="5"/>
  <c r="X1132" i="5" s="1"/>
  <c r="J1132" i="5"/>
  <c r="H1408" i="5"/>
  <c r="E1408" i="5"/>
  <c r="X1408" i="5" s="1"/>
  <c r="H1236" i="5"/>
  <c r="F1236" i="5"/>
  <c r="H1271" i="5"/>
  <c r="I1271" i="5"/>
  <c r="H1204" i="5"/>
  <c r="G1204" i="5"/>
  <c r="R2042" i="5"/>
  <c r="E2042" i="5"/>
  <c r="X2042" i="5" s="1"/>
  <c r="G2138" i="5"/>
  <c r="I2138"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G1473" i="5"/>
  <c r="F1105" i="5"/>
  <c r="H2433" i="5"/>
  <c r="I1637" i="5"/>
  <c r="H1173" i="5"/>
  <c r="E1377" i="5"/>
  <c r="X1377" i="5" s="1"/>
  <c r="E183" i="5"/>
  <c r="X183" i="5" s="1"/>
  <c r="F657" i="5"/>
  <c r="F793" i="5"/>
  <c r="F399" i="5"/>
  <c r="H1573" i="5"/>
  <c r="R2257" i="5"/>
  <c r="J937" i="5"/>
  <c r="G144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F206" i="5"/>
  <c r="J206" i="5"/>
  <c r="R467" i="5"/>
  <c r="J233" i="5"/>
  <c r="G1424" i="5"/>
  <c r="F1392" i="5"/>
  <c r="F1360" i="5"/>
  <c r="J1351" i="5"/>
  <c r="I2274" i="5"/>
  <c r="R1260" i="5"/>
  <c r="J1223" i="5"/>
  <c r="J1630" i="5"/>
  <c r="H1160" i="5"/>
  <c r="E1374" i="5"/>
  <c r="X1374" i="5" s="1"/>
  <c r="I161"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R2354" i="5"/>
  <c r="R2466" i="5"/>
  <c r="H2274" i="5"/>
  <c r="J2446" i="5"/>
  <c r="F1239" i="5"/>
  <c r="G547" i="5"/>
  <c r="R499" i="5"/>
  <c r="R531" i="5"/>
  <c r="J531" i="5"/>
  <c r="H161" i="5"/>
  <c r="G177" i="5"/>
  <c r="F177" i="5"/>
  <c r="G209" i="5"/>
  <c r="E225" i="5"/>
  <c r="X225" i="5" s="1"/>
  <c r="R273" i="5"/>
  <c r="I289" i="5"/>
  <c r="H313" i="5"/>
  <c r="I409" i="5"/>
  <c r="F409" i="5"/>
  <c r="F451" i="5"/>
  <c r="H499" i="5"/>
  <c r="I385" i="5"/>
  <c r="E233" i="5"/>
  <c r="X233" i="5" s="1"/>
  <c r="F483" i="5"/>
  <c r="H217" i="5"/>
  <c r="R321"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510" i="5"/>
  <c r="R1966"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B6" i="5" l="1"/>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B7" i="5"/>
  <c r="B11" i="5"/>
  <c r="B15" i="5"/>
  <c r="B19" i="5"/>
  <c r="B23" i="5"/>
  <c r="B27"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9" i="5"/>
  <c r="B13" i="5"/>
  <c r="B25" i="5"/>
  <c r="B33" i="5"/>
  <c r="B41" i="5"/>
  <c r="B49" i="5"/>
  <c r="B57" i="5"/>
  <c r="B65" i="5"/>
  <c r="B73" i="5"/>
  <c r="B81" i="5"/>
  <c r="B89" i="5"/>
  <c r="B97" i="5"/>
  <c r="B105" i="5"/>
  <c r="B113" i="5"/>
  <c r="B121" i="5"/>
  <c r="B129" i="5"/>
  <c r="B137" i="5"/>
  <c r="B145" i="5"/>
  <c r="C9" i="5"/>
  <c r="C17" i="5"/>
  <c r="C25" i="5"/>
  <c r="C33" i="5"/>
  <c r="C41" i="5"/>
  <c r="C49" i="5"/>
  <c r="C57" i="5"/>
  <c r="C65" i="5"/>
  <c r="C73" i="5"/>
  <c r="C81" i="5"/>
  <c r="C89" i="5"/>
  <c r="C97" i="5"/>
  <c r="C105" i="5"/>
  <c r="C7" i="5"/>
  <c r="C11" i="5"/>
  <c r="C15" i="5"/>
  <c r="C19" i="5"/>
  <c r="C23" i="5"/>
  <c r="C27"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B5" i="5"/>
  <c r="B17" i="5"/>
  <c r="B21" i="5"/>
  <c r="B29" i="5"/>
  <c r="B37" i="5"/>
  <c r="B45" i="5"/>
  <c r="B53" i="5"/>
  <c r="B61" i="5"/>
  <c r="B69" i="5"/>
  <c r="B77" i="5"/>
  <c r="B85" i="5"/>
  <c r="B93" i="5"/>
  <c r="B101" i="5"/>
  <c r="B109" i="5"/>
  <c r="B117" i="5"/>
  <c r="B125" i="5"/>
  <c r="B133" i="5"/>
  <c r="B141" i="5"/>
  <c r="B149" i="5"/>
  <c r="C5" i="5"/>
  <c r="C13" i="5"/>
  <c r="C21" i="5"/>
  <c r="C29" i="5"/>
  <c r="C37" i="5"/>
  <c r="C45" i="5"/>
  <c r="C53" i="5"/>
  <c r="C61" i="5"/>
  <c r="C69" i="5"/>
  <c r="C77" i="5"/>
  <c r="C85" i="5"/>
  <c r="C93" i="5"/>
  <c r="C101" i="5"/>
  <c r="C109" i="5"/>
  <c r="C121" i="5"/>
  <c r="C137" i="5"/>
  <c r="C113" i="5"/>
  <c r="C133" i="5"/>
  <c r="C125" i="5"/>
  <c r="C141" i="5"/>
  <c r="C129" i="5"/>
  <c r="C145" i="5"/>
  <c r="C117" i="5"/>
  <c r="C149" i="5"/>
  <c r="C13" i="6"/>
  <c r="C4" i="6"/>
  <c r="B33" i="6"/>
  <c r="G33" i="6" s="1"/>
  <c r="C12" i="6"/>
  <c r="C11" i="6"/>
  <c r="C10" i="6"/>
  <c r="C9" i="6"/>
  <c r="C8" i="6"/>
  <c r="C7" i="6"/>
  <c r="C5" i="6"/>
  <c r="G567" i="5"/>
  <c r="R567" i="5"/>
  <c r="F567" i="5"/>
  <c r="E567" i="5"/>
  <c r="X567" i="5" s="1"/>
  <c r="I583" i="5"/>
  <c r="E583" i="5"/>
  <c r="X583" i="5" s="1"/>
  <c r="H583" i="5"/>
  <c r="E599" i="5"/>
  <c r="X599" i="5" s="1"/>
  <c r="F599" i="5"/>
  <c r="J599" i="5"/>
  <c r="G599" i="5"/>
  <c r="R599" i="5"/>
  <c r="J627" i="5"/>
  <c r="G627" i="5"/>
  <c r="F651" i="5"/>
  <c r="G651" i="5"/>
  <c r="R651" i="5"/>
  <c r="I651" i="5"/>
  <c r="G683" i="5"/>
  <c r="I683" i="5"/>
  <c r="J683" i="5"/>
  <c r="H707" i="5"/>
  <c r="R707" i="5"/>
  <c r="F759" i="5"/>
  <c r="H759" i="5"/>
  <c r="G759" i="5"/>
  <c r="R759" i="5"/>
  <c r="F783" i="5"/>
  <c r="I783" i="5"/>
  <c r="R783" i="5"/>
  <c r="I807" i="5"/>
  <c r="E807" i="5"/>
  <c r="X807" i="5" s="1"/>
  <c r="H823" i="5"/>
  <c r="G823" i="5"/>
  <c r="R823" i="5"/>
  <c r="F823" i="5"/>
  <c r="R839" i="5"/>
  <c r="G839" i="5"/>
  <c r="E839" i="5"/>
  <c r="X839" i="5" s="1"/>
  <c r="J839" i="5"/>
  <c r="J867" i="5"/>
  <c r="H867" i="5"/>
  <c r="F867" i="5"/>
  <c r="E887" i="5"/>
  <c r="X887" i="5" s="1"/>
  <c r="H887" i="5"/>
  <c r="I887" i="5"/>
  <c r="G887" i="5"/>
  <c r="H453" i="5"/>
  <c r="E453" i="5"/>
  <c r="X453" i="5" s="1"/>
  <c r="R453" i="5"/>
  <c r="J481" i="5"/>
  <c r="F481" i="5"/>
  <c r="H481" i="5"/>
  <c r="I493" i="5"/>
  <c r="J493" i="5"/>
  <c r="F493" i="5"/>
  <c r="F519" i="5"/>
  <c r="G519" i="5"/>
  <c r="J519" i="5"/>
  <c r="I519" i="5"/>
  <c r="R519" i="5"/>
  <c r="H663" i="5"/>
  <c r="J663" i="5"/>
  <c r="F719" i="5"/>
  <c r="R719" i="5"/>
  <c r="F851" i="5"/>
  <c r="H851" i="5"/>
  <c r="R875" i="5"/>
  <c r="J875" i="5"/>
  <c r="R911" i="5"/>
  <c r="G911" i="5"/>
  <c r="I911" i="5"/>
  <c r="E911" i="5"/>
  <c r="X911" i="5" s="1"/>
  <c r="E935" i="5"/>
  <c r="X935" i="5" s="1"/>
  <c r="F935" i="5"/>
  <c r="G935" i="5"/>
  <c r="E951" i="5"/>
  <c r="X951" i="5" s="1"/>
  <c r="H951" i="5"/>
  <c r="J951" i="5"/>
  <c r="G951" i="5"/>
  <c r="J979" i="5"/>
  <c r="I979" i="5"/>
  <c r="R979" i="5"/>
  <c r="G979" i="5"/>
  <c r="E1003" i="5"/>
  <c r="X1003" i="5" s="1"/>
  <c r="H1003" i="5"/>
  <c r="I1003" i="5"/>
  <c r="F1003" i="5"/>
  <c r="E1027" i="5"/>
  <c r="X1027" i="5" s="1"/>
  <c r="G1027" i="5"/>
  <c r="F1027" i="5"/>
  <c r="G1083" i="5"/>
  <c r="R1083" i="5"/>
  <c r="I1083" i="5"/>
  <c r="F1083" i="5"/>
  <c r="J1123" i="5"/>
  <c r="R1123" i="5"/>
  <c r="F1123" i="5"/>
  <c r="E1123" i="5"/>
  <c r="X1123" i="5" s="1"/>
  <c r="H1203" i="5"/>
  <c r="R1203" i="5"/>
  <c r="J1203" i="5"/>
  <c r="F1203" i="5"/>
  <c r="E1243" i="5"/>
  <c r="X1243" i="5" s="1"/>
  <c r="H1243" i="5"/>
  <c r="F1243" i="5"/>
  <c r="I1243" i="5"/>
  <c r="F1331" i="5"/>
  <c r="J1331" i="5"/>
  <c r="I1331" i="5"/>
  <c r="E1331" i="5"/>
  <c r="X1331" i="5" s="1"/>
  <c r="E1367" i="5"/>
  <c r="X1367" i="5" s="1"/>
  <c r="G1367" i="5"/>
  <c r="J1367" i="5"/>
  <c r="R1391" i="5"/>
  <c r="E1391" i="5"/>
  <c r="X1391" i="5" s="1"/>
  <c r="I1391" i="5"/>
  <c r="J1391" i="5"/>
  <c r="R1491" i="5"/>
  <c r="H1491" i="5"/>
  <c r="G1491" i="5"/>
  <c r="E1491" i="5"/>
  <c r="X1491" i="5" s="1"/>
  <c r="E1523" i="5"/>
  <c r="X1523" i="5" s="1"/>
  <c r="G1523" i="5"/>
  <c r="F1523" i="5"/>
  <c r="J1559" i="5"/>
  <c r="H1559" i="5"/>
  <c r="F1559" i="5"/>
  <c r="I1559" i="5"/>
  <c r="J1643" i="5"/>
  <c r="E1643" i="5"/>
  <c r="X1643" i="5" s="1"/>
  <c r="F1643" i="5"/>
  <c r="I1643" i="5"/>
  <c r="F1715" i="5"/>
  <c r="G1715" i="5"/>
  <c r="J1743" i="5"/>
  <c r="E1743" i="5"/>
  <c r="X1743" i="5" s="1"/>
  <c r="J1807" i="5"/>
  <c r="G1807" i="5"/>
  <c r="H1807" i="5"/>
  <c r="F1807" i="5"/>
  <c r="R1847" i="5"/>
  <c r="I1847" i="5"/>
  <c r="F1847" i="5"/>
  <c r="E1847" i="5"/>
  <c r="X1847" i="5" s="1"/>
  <c r="G1899" i="5"/>
  <c r="R1899" i="5"/>
  <c r="H1899" i="5"/>
  <c r="E1899" i="5"/>
  <c r="X1899" i="5" s="1"/>
  <c r="F1899" i="5"/>
  <c r="G1999" i="5"/>
  <c r="F1999" i="5"/>
  <c r="H1999" i="5"/>
  <c r="J1999" i="5"/>
  <c r="G2027" i="5"/>
  <c r="E2027" i="5"/>
  <c r="X2027" i="5" s="1"/>
  <c r="H2167" i="5"/>
  <c r="I2167" i="5"/>
  <c r="R2167" i="5"/>
  <c r="E2167" i="5"/>
  <c r="X2167" i="5" s="1"/>
  <c r="G2219" i="5"/>
  <c r="E2219" i="5"/>
  <c r="X2219" i="5" s="1"/>
  <c r="F2219" i="5"/>
  <c r="R2219" i="5"/>
  <c r="I2275" i="5"/>
  <c r="G2275" i="5"/>
  <c r="H2275" i="5"/>
  <c r="E2275" i="5"/>
  <c r="X2275" i="5" s="1"/>
  <c r="H2355" i="5"/>
  <c r="I2355" i="5"/>
  <c r="J2355" i="5"/>
  <c r="E2355" i="5"/>
  <c r="X2355" i="5" s="1"/>
  <c r="H636" i="5"/>
  <c r="F636" i="5"/>
  <c r="G636" i="5"/>
  <c r="R712" i="5"/>
  <c r="G712" i="5"/>
  <c r="I824" i="5"/>
  <c r="F824" i="5"/>
  <c r="E904" i="5"/>
  <c r="X904" i="5" s="1"/>
  <c r="G904" i="5"/>
  <c r="H940" i="5"/>
  <c r="G940" i="5"/>
  <c r="I964" i="5"/>
  <c r="J964" i="5"/>
  <c r="R1272" i="5"/>
  <c r="F1272" i="5"/>
  <c r="J1692" i="5"/>
  <c r="R1692" i="5"/>
  <c r="E2060" i="5"/>
  <c r="X2060" i="5" s="1"/>
  <c r="H2060" i="5"/>
  <c r="J2172" i="5"/>
  <c r="G2172" i="5"/>
  <c r="H2200" i="5"/>
  <c r="R2200" i="5"/>
  <c r="E2260" i="5"/>
  <c r="X2260" i="5" s="1"/>
  <c r="G2260" i="5"/>
  <c r="E2324" i="5"/>
  <c r="X2324" i="5" s="1"/>
  <c r="H2324" i="5"/>
  <c r="G2324" i="5"/>
  <c r="F2324" i="5"/>
  <c r="R2372" i="5"/>
  <c r="I2372" i="5"/>
  <c r="F2372" i="5"/>
  <c r="H203" i="5"/>
  <c r="J203" i="5"/>
  <c r="G203" i="5"/>
  <c r="I203" i="5"/>
  <c r="H291" i="5"/>
  <c r="I291" i="5"/>
  <c r="F291" i="5"/>
  <c r="E291" i="5"/>
  <c r="X291" i="5" s="1"/>
  <c r="J339" i="5"/>
  <c r="F339" i="5"/>
  <c r="R339" i="5"/>
  <c r="G379" i="5"/>
  <c r="J379" i="5"/>
  <c r="H379" i="5"/>
  <c r="J411" i="5"/>
  <c r="F411" i="5"/>
  <c r="H411" i="5"/>
  <c r="J473" i="5"/>
  <c r="I473" i="5"/>
  <c r="B43" i="6"/>
  <c r="G43" i="6" s="1"/>
  <c r="B48" i="6"/>
  <c r="G48" i="6" s="1"/>
  <c r="B38" i="6"/>
  <c r="G38" i="6" s="1"/>
  <c r="F237" i="5"/>
  <c r="G237" i="5"/>
  <c r="B45" i="6"/>
  <c r="G45" i="6" s="1"/>
  <c r="G20" i="6"/>
  <c r="H20" i="6" s="1"/>
  <c r="B25" i="6"/>
  <c r="F25" i="6"/>
  <c r="B40" i="6"/>
  <c r="G40" i="6" s="1"/>
  <c r="F26" i="6"/>
  <c r="F63" i="6" s="1"/>
  <c r="B30" i="6"/>
  <c r="B41" i="6"/>
  <c r="G41" i="6" s="1"/>
  <c r="G21" i="6"/>
  <c r="H21" i="6" s="1"/>
  <c r="B26" i="6"/>
  <c r="B36" i="6"/>
  <c r="B46" i="6"/>
  <c r="G46" i="6" s="1"/>
  <c r="G31" i="6"/>
  <c r="H22" i="6"/>
  <c r="D22" i="6" s="1"/>
  <c r="G47" i="6"/>
  <c r="G42" i="6"/>
  <c r="G26" i="6"/>
  <c r="K65" i="6"/>
  <c r="G27" i="6"/>
  <c r="G32" i="6"/>
  <c r="G35" i="6"/>
  <c r="G28" i="6"/>
  <c r="G37" i="6"/>
  <c r="G25" i="6"/>
  <c r="G30"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V78" i="5" l="1"/>
  <c r="J78" i="5" s="1"/>
  <c r="V62" i="5"/>
  <c r="H62" i="5" s="1"/>
  <c r="V144" i="5"/>
  <c r="I144" i="5" s="1"/>
  <c r="V120" i="5"/>
  <c r="E120" i="5" s="1"/>
  <c r="X120" i="5" s="1"/>
  <c r="I78" i="5"/>
  <c r="V138" i="5"/>
  <c r="R138" i="5" s="1"/>
  <c r="V130" i="5"/>
  <c r="G130" i="5" s="1"/>
  <c r="V98" i="5"/>
  <c r="G98" i="5" s="1"/>
  <c r="V90" i="5"/>
  <c r="H90" i="5" s="1"/>
  <c r="V50" i="5"/>
  <c r="J50" i="5" s="1"/>
  <c r="V34" i="5"/>
  <c r="E34" i="5" s="1"/>
  <c r="X34" i="5" s="1"/>
  <c r="V18" i="5"/>
  <c r="I18" i="5" s="1"/>
  <c r="V133" i="5"/>
  <c r="V45" i="5"/>
  <c r="G45" i="5" s="1"/>
  <c r="V13" i="5"/>
  <c r="G13" i="5" s="1"/>
  <c r="AB69" i="5"/>
  <c r="V123" i="5"/>
  <c r="V59" i="5"/>
  <c r="V27" i="5"/>
  <c r="V11" i="5"/>
  <c r="AB105" i="5"/>
  <c r="AB41" i="5"/>
  <c r="AB9" i="5"/>
  <c r="AB91" i="5"/>
  <c r="G138" i="5"/>
  <c r="H138" i="5"/>
  <c r="V122" i="5"/>
  <c r="G122" i="5" s="1"/>
  <c r="V114" i="5"/>
  <c r="V106" i="5"/>
  <c r="G106" i="5" s="1"/>
  <c r="J90" i="5"/>
  <c r="V82" i="5"/>
  <c r="G82" i="5" s="1"/>
  <c r="V74" i="5"/>
  <c r="G74" i="5" s="1"/>
  <c r="V66" i="5"/>
  <c r="G66" i="5" s="1"/>
  <c r="V58" i="5"/>
  <c r="G58" i="5" s="1"/>
  <c r="F50" i="5"/>
  <c r="E50" i="5"/>
  <c r="X50" i="5" s="1"/>
  <c r="V42" i="5"/>
  <c r="V26" i="5"/>
  <c r="V10" i="5"/>
  <c r="G10" i="5" s="1"/>
  <c r="AB148" i="5"/>
  <c r="AB140" i="5"/>
  <c r="AB132" i="5"/>
  <c r="AB124" i="5"/>
  <c r="AB116" i="5"/>
  <c r="AB108" i="5"/>
  <c r="AB100" i="5"/>
  <c r="AB92" i="5"/>
  <c r="AB84" i="5"/>
  <c r="AB76" i="5"/>
  <c r="AB68" i="5"/>
  <c r="AB60" i="5"/>
  <c r="AB52" i="5"/>
  <c r="AB44" i="5"/>
  <c r="AB36" i="5"/>
  <c r="AB28" i="5"/>
  <c r="AB20" i="5"/>
  <c r="AB12" i="5"/>
  <c r="V109" i="5"/>
  <c r="G109" i="5" s="1"/>
  <c r="V77" i="5"/>
  <c r="G77" i="5" s="1"/>
  <c r="AB101" i="5"/>
  <c r="V139" i="5"/>
  <c r="V91" i="5"/>
  <c r="V43" i="5"/>
  <c r="V89" i="5"/>
  <c r="V57" i="5"/>
  <c r="V25" i="5"/>
  <c r="AB73" i="5"/>
  <c r="AB139" i="5"/>
  <c r="AB107" i="5"/>
  <c r="AB75" i="5"/>
  <c r="AB59" i="5"/>
  <c r="AB43" i="5"/>
  <c r="AB27" i="5"/>
  <c r="AB11" i="5"/>
  <c r="V129" i="5"/>
  <c r="V113" i="5"/>
  <c r="V101" i="5"/>
  <c r="V69" i="5"/>
  <c r="V37" i="5"/>
  <c r="V5" i="5"/>
  <c r="AB125" i="5"/>
  <c r="AB93" i="5"/>
  <c r="AB61" i="5"/>
  <c r="AB29" i="5"/>
  <c r="V151" i="5"/>
  <c r="V135" i="5"/>
  <c r="V119" i="5"/>
  <c r="V103" i="5"/>
  <c r="V87" i="5"/>
  <c r="V71" i="5"/>
  <c r="V55" i="5"/>
  <c r="V39" i="5"/>
  <c r="V23" i="5"/>
  <c r="V7" i="5"/>
  <c r="V81" i="5"/>
  <c r="V49" i="5"/>
  <c r="V17" i="5"/>
  <c r="AB129" i="5"/>
  <c r="AB97" i="5"/>
  <c r="AB65" i="5"/>
  <c r="AB33" i="5"/>
  <c r="AB151" i="5"/>
  <c r="AB135" i="5"/>
  <c r="AB119" i="5"/>
  <c r="AB103" i="5"/>
  <c r="AB87" i="5"/>
  <c r="AB71" i="5"/>
  <c r="AB55" i="5"/>
  <c r="AB39" i="5"/>
  <c r="AB23" i="5"/>
  <c r="AB7" i="5"/>
  <c r="F144" i="5"/>
  <c r="V136" i="5"/>
  <c r="G136" i="5" s="1"/>
  <c r="V128" i="5"/>
  <c r="G128" i="5" s="1"/>
  <c r="F120" i="5"/>
  <c r="J120" i="5"/>
  <c r="V112" i="5"/>
  <c r="V104" i="5"/>
  <c r="V96" i="5"/>
  <c r="V88" i="5"/>
  <c r="V80" i="5"/>
  <c r="V72" i="5"/>
  <c r="V64" i="5"/>
  <c r="V56" i="5"/>
  <c r="V48" i="5"/>
  <c r="V40" i="5"/>
  <c r="V32" i="5"/>
  <c r="V24" i="5"/>
  <c r="G24" i="5" s="1"/>
  <c r="V16" i="5"/>
  <c r="V8" i="5"/>
  <c r="AB146" i="5"/>
  <c r="AB138" i="5"/>
  <c r="AB130" i="5"/>
  <c r="AB122" i="5"/>
  <c r="AB114" i="5"/>
  <c r="AB106" i="5"/>
  <c r="AB98" i="5"/>
  <c r="AB90" i="5"/>
  <c r="AB82" i="5"/>
  <c r="AB74" i="5"/>
  <c r="AB66" i="5"/>
  <c r="AB58" i="5"/>
  <c r="AB50" i="5"/>
  <c r="AB42" i="5"/>
  <c r="AB34" i="5"/>
  <c r="AB26" i="5"/>
  <c r="AB18" i="5"/>
  <c r="AB10" i="5"/>
  <c r="V149" i="5"/>
  <c r="G149" i="5" s="1"/>
  <c r="V141" i="5"/>
  <c r="V137" i="5"/>
  <c r="G137" i="5" s="1"/>
  <c r="V93" i="5"/>
  <c r="G93" i="5" s="1"/>
  <c r="V61" i="5"/>
  <c r="G61" i="5" s="1"/>
  <c r="V29" i="5"/>
  <c r="G29" i="5" s="1"/>
  <c r="AB149" i="5"/>
  <c r="AB117" i="5"/>
  <c r="AB85" i="5"/>
  <c r="AB53" i="5"/>
  <c r="AB21" i="5"/>
  <c r="V147" i="5"/>
  <c r="G147" i="5" s="1"/>
  <c r="V131" i="5"/>
  <c r="V115" i="5"/>
  <c r="V99" i="5"/>
  <c r="V83" i="5"/>
  <c r="G83" i="5" s="1"/>
  <c r="V67" i="5"/>
  <c r="V51" i="5"/>
  <c r="G51" i="5" s="1"/>
  <c r="V35" i="5"/>
  <c r="V19" i="5"/>
  <c r="G19" i="5" s="1"/>
  <c r="V105" i="5"/>
  <c r="V73" i="5"/>
  <c r="V41" i="5"/>
  <c r="V9" i="5"/>
  <c r="G9" i="5" s="1"/>
  <c r="AB121" i="5"/>
  <c r="AB89" i="5"/>
  <c r="AB57" i="5"/>
  <c r="AB25" i="5"/>
  <c r="AB147" i="5"/>
  <c r="AB131" i="5"/>
  <c r="AB115" i="5"/>
  <c r="AB99" i="5"/>
  <c r="AB83" i="5"/>
  <c r="AB67" i="5"/>
  <c r="AB51" i="5"/>
  <c r="AB35" i="5"/>
  <c r="AB19" i="5"/>
  <c r="V150" i="5"/>
  <c r="G150" i="5" s="1"/>
  <c r="V142" i="5"/>
  <c r="G142" i="5" s="1"/>
  <c r="V134" i="5"/>
  <c r="G134" i="5" s="1"/>
  <c r="V126" i="5"/>
  <c r="G126" i="5" s="1"/>
  <c r="V118" i="5"/>
  <c r="G118" i="5" s="1"/>
  <c r="V110" i="5"/>
  <c r="G110" i="5" s="1"/>
  <c r="V102" i="5"/>
  <c r="G102" i="5" s="1"/>
  <c r="V94" i="5"/>
  <c r="G94" i="5" s="1"/>
  <c r="V86" i="5"/>
  <c r="G86" i="5" s="1"/>
  <c r="E78" i="5"/>
  <c r="X78" i="5" s="1"/>
  <c r="H78" i="5"/>
  <c r="V70" i="5"/>
  <c r="G62" i="5"/>
  <c r="I62" i="5"/>
  <c r="F62" i="5"/>
  <c r="R62" i="5"/>
  <c r="V54" i="5"/>
  <c r="G54" i="5" s="1"/>
  <c r="V46" i="5"/>
  <c r="G46" i="5" s="1"/>
  <c r="V38" i="5"/>
  <c r="G38" i="5" s="1"/>
  <c r="V30" i="5"/>
  <c r="G30" i="5" s="1"/>
  <c r="V22" i="5"/>
  <c r="G22" i="5" s="1"/>
  <c r="V14" i="5"/>
  <c r="G14" i="5" s="1"/>
  <c r="V6" i="5"/>
  <c r="G6" i="5" s="1"/>
  <c r="AB144" i="5"/>
  <c r="AB136" i="5"/>
  <c r="AB128" i="5"/>
  <c r="AB120" i="5"/>
  <c r="AB112" i="5"/>
  <c r="AB104" i="5"/>
  <c r="AB96" i="5"/>
  <c r="AB88" i="5"/>
  <c r="AB80" i="5"/>
  <c r="AB72" i="5"/>
  <c r="AB64" i="5"/>
  <c r="AB56" i="5"/>
  <c r="AB48" i="5"/>
  <c r="AB40" i="5"/>
  <c r="AB32" i="5"/>
  <c r="AB24" i="5"/>
  <c r="AB16" i="5"/>
  <c r="AB8" i="5"/>
  <c r="V145" i="5"/>
  <c r="G145" i="5" s="1"/>
  <c r="AB133" i="5"/>
  <c r="AB37" i="5"/>
  <c r="AB5" i="5"/>
  <c r="V107" i="5"/>
  <c r="V75" i="5"/>
  <c r="AB137" i="5"/>
  <c r="AB123" i="5"/>
  <c r="V146" i="5"/>
  <c r="R50" i="5"/>
  <c r="G50" i="5"/>
  <c r="I50" i="5"/>
  <c r="V117" i="5"/>
  <c r="G117" i="5" s="1"/>
  <c r="V125" i="5"/>
  <c r="G125" i="5" s="1"/>
  <c r="V121" i="5"/>
  <c r="G121" i="5" s="1"/>
  <c r="V85" i="5"/>
  <c r="G85" i="5" s="1"/>
  <c r="V53" i="5"/>
  <c r="G53" i="5" s="1"/>
  <c r="V21" i="5"/>
  <c r="G21" i="5" s="1"/>
  <c r="AB141" i="5"/>
  <c r="AB109" i="5"/>
  <c r="AB77" i="5"/>
  <c r="AB45" i="5"/>
  <c r="AB17" i="5"/>
  <c r="V143" i="5"/>
  <c r="V127" i="5"/>
  <c r="G127" i="5" s="1"/>
  <c r="V111" i="5"/>
  <c r="V95" i="5"/>
  <c r="G95" i="5" s="1"/>
  <c r="V79" i="5"/>
  <c r="V63" i="5"/>
  <c r="G63" i="5" s="1"/>
  <c r="V47" i="5"/>
  <c r="G47" i="5" s="1"/>
  <c r="V31" i="5"/>
  <c r="G31" i="5" s="1"/>
  <c r="V15" i="5"/>
  <c r="G15" i="5" s="1"/>
  <c r="V97" i="5"/>
  <c r="G97" i="5" s="1"/>
  <c r="V65" i="5"/>
  <c r="G65" i="5" s="1"/>
  <c r="V33" i="5"/>
  <c r="G33" i="5" s="1"/>
  <c r="AB145" i="5"/>
  <c r="AB113" i="5"/>
  <c r="AB81" i="5"/>
  <c r="AB49" i="5"/>
  <c r="AB13" i="5"/>
  <c r="AB143" i="5"/>
  <c r="AB127" i="5"/>
  <c r="AB111" i="5"/>
  <c r="AB95" i="5"/>
  <c r="AB79" i="5"/>
  <c r="AB63" i="5"/>
  <c r="AB47" i="5"/>
  <c r="AB31" i="5"/>
  <c r="AB15" i="5"/>
  <c r="V148" i="5"/>
  <c r="G148" i="5" s="1"/>
  <c r="V140" i="5"/>
  <c r="V132" i="5"/>
  <c r="G132" i="5" s="1"/>
  <c r="V124" i="5"/>
  <c r="G124" i="5" s="1"/>
  <c r="V116" i="5"/>
  <c r="G116" i="5" s="1"/>
  <c r="V108" i="5"/>
  <c r="G108" i="5" s="1"/>
  <c r="V100" i="5"/>
  <c r="G100" i="5" s="1"/>
  <c r="V92" i="5"/>
  <c r="V84" i="5"/>
  <c r="G84" i="5" s="1"/>
  <c r="V76" i="5"/>
  <c r="G76" i="5" s="1"/>
  <c r="V68" i="5"/>
  <c r="G68" i="5" s="1"/>
  <c r="V60" i="5"/>
  <c r="G60" i="5" s="1"/>
  <c r="V52" i="5"/>
  <c r="G52" i="5" s="1"/>
  <c r="V44" i="5"/>
  <c r="V36" i="5"/>
  <c r="G36" i="5" s="1"/>
  <c r="V28" i="5"/>
  <c r="G28" i="5" s="1"/>
  <c r="V20" i="5"/>
  <c r="G20" i="5" s="1"/>
  <c r="V12" i="5"/>
  <c r="G12" i="5" s="1"/>
  <c r="AB150" i="5"/>
  <c r="AB142" i="5"/>
  <c r="AB134" i="5"/>
  <c r="AB126" i="5"/>
  <c r="AB118" i="5"/>
  <c r="AB110" i="5"/>
  <c r="AB102" i="5"/>
  <c r="AB94" i="5"/>
  <c r="AB86" i="5"/>
  <c r="AB78" i="5"/>
  <c r="AB70" i="5"/>
  <c r="AB62" i="5"/>
  <c r="AB54" i="5"/>
  <c r="AB46" i="5"/>
  <c r="AB38" i="5"/>
  <c r="AB30" i="5"/>
  <c r="AB22" i="5"/>
  <c r="AB14" i="5"/>
  <c r="AB6" i="5"/>
  <c r="H42" i="6"/>
  <c r="H37" i="6"/>
  <c r="K64" i="6"/>
  <c r="F41" i="6"/>
  <c r="H41" i="6" s="1"/>
  <c r="F50" i="6"/>
  <c r="F54" i="6" s="1"/>
  <c r="H54" i="6" s="1"/>
  <c r="C54" i="6" s="1"/>
  <c r="F36" i="6"/>
  <c r="G36" i="6"/>
  <c r="H47" i="6"/>
  <c r="C47" i="6" s="1"/>
  <c r="H25" i="6"/>
  <c r="H26" i="6"/>
  <c r="C26" i="6" s="1"/>
  <c r="D20" i="6"/>
  <c r="K62" i="6"/>
  <c r="F45" i="6"/>
  <c r="H45" i="6" s="1"/>
  <c r="F62" i="6"/>
  <c r="B2" i="6" s="1"/>
  <c r="F40" i="6"/>
  <c r="F35" i="6"/>
  <c r="H35" i="6" s="1"/>
  <c r="F30" i="6"/>
  <c r="H30" i="6" s="1"/>
  <c r="H40" i="6"/>
  <c r="D40" i="6" s="1"/>
  <c r="F46" i="6"/>
  <c r="H46" i="6" s="1"/>
  <c r="F31" i="6"/>
  <c r="H31" i="6" s="1"/>
  <c r="D31" i="6" s="1"/>
  <c r="C20" i="6"/>
  <c r="D21" i="6"/>
  <c r="C21" i="6"/>
  <c r="K63" i="6"/>
  <c r="H32" i="6"/>
  <c r="C32" i="6" s="1"/>
  <c r="C22" i="6"/>
  <c r="F38" i="6"/>
  <c r="H38" i="6" s="1"/>
  <c r="F43" i="6"/>
  <c r="H43" i="6" s="1"/>
  <c r="H28" i="6"/>
  <c r="F65" i="6"/>
  <c r="F33" i="6"/>
  <c r="H33" i="6" s="1"/>
  <c r="F48" i="6"/>
  <c r="H48" i="6" s="1"/>
  <c r="F66" i="6"/>
  <c r="C66" i="6" s="1"/>
  <c r="C42" i="6"/>
  <c r="D42" i="6"/>
  <c r="X621" i="5"/>
  <c r="C27" i="6"/>
  <c r="D27" i="6"/>
  <c r="C61" i="6"/>
  <c r="D61" i="6"/>
  <c r="C37" i="6"/>
  <c r="D37" i="6"/>
  <c r="S120" i="5"/>
  <c r="T50" i="5"/>
  <c r="T90" i="5"/>
  <c r="T120" i="5"/>
  <c r="S50" i="5"/>
  <c r="T78" i="5"/>
  <c r="I120" i="5" l="1"/>
  <c r="G120" i="5"/>
  <c r="I98" i="5"/>
  <c r="R120" i="5"/>
  <c r="J18" i="5"/>
  <c r="H120" i="5"/>
  <c r="H18" i="5"/>
  <c r="F78" i="5"/>
  <c r="H144" i="5"/>
  <c r="H50" i="5"/>
  <c r="R90" i="5"/>
  <c r="E90" i="5"/>
  <c r="F138" i="5"/>
  <c r="R144" i="5"/>
  <c r="J138" i="5"/>
  <c r="E62" i="5"/>
  <c r="I90" i="5"/>
  <c r="G90" i="5"/>
  <c r="I138" i="5"/>
  <c r="G78" i="5"/>
  <c r="R78" i="5"/>
  <c r="E130" i="5"/>
  <c r="X130" i="5" s="1"/>
  <c r="J62" i="5"/>
  <c r="F90" i="5"/>
  <c r="J130" i="5"/>
  <c r="R34" i="5"/>
  <c r="I130" i="5"/>
  <c r="E144" i="5"/>
  <c r="J144" i="5"/>
  <c r="G144" i="5"/>
  <c r="H130" i="5"/>
  <c r="F130" i="5"/>
  <c r="R130" i="5"/>
  <c r="E18" i="5"/>
  <c r="G18" i="5"/>
  <c r="J98" i="5"/>
  <c r="E98" i="5"/>
  <c r="H34" i="5"/>
  <c r="F34" i="5"/>
  <c r="R18" i="5"/>
  <c r="R98" i="5"/>
  <c r="G34" i="5"/>
  <c r="F18" i="5"/>
  <c r="F98" i="5"/>
  <c r="H98" i="5"/>
  <c r="E138" i="5"/>
  <c r="I34" i="5"/>
  <c r="J34" i="5"/>
  <c r="I107" i="5"/>
  <c r="R107" i="5"/>
  <c r="H107" i="5"/>
  <c r="E107" i="5"/>
  <c r="F107" i="5"/>
  <c r="J107" i="5"/>
  <c r="F73" i="5"/>
  <c r="I73" i="5"/>
  <c r="E73" i="5"/>
  <c r="J73" i="5"/>
  <c r="R73" i="5"/>
  <c r="H73" i="5"/>
  <c r="F35" i="5"/>
  <c r="J35" i="5"/>
  <c r="H35" i="5"/>
  <c r="E35" i="5"/>
  <c r="R35" i="5"/>
  <c r="I35" i="5"/>
  <c r="G35" i="5"/>
  <c r="R115" i="5"/>
  <c r="F115" i="5"/>
  <c r="I115" i="5"/>
  <c r="H115" i="5"/>
  <c r="E115" i="5"/>
  <c r="J115" i="5"/>
  <c r="H141" i="5"/>
  <c r="I141" i="5"/>
  <c r="J141" i="5"/>
  <c r="R141" i="5"/>
  <c r="F141" i="5"/>
  <c r="E141" i="5"/>
  <c r="G141" i="5"/>
  <c r="H44" i="5"/>
  <c r="J44" i="5"/>
  <c r="I44" i="5"/>
  <c r="R44" i="5"/>
  <c r="F44" i="5"/>
  <c r="E44" i="5"/>
  <c r="F92" i="5"/>
  <c r="E92" i="5"/>
  <c r="H92" i="5"/>
  <c r="J92" i="5"/>
  <c r="R92" i="5"/>
  <c r="I92" i="5"/>
  <c r="F140" i="5"/>
  <c r="H140" i="5"/>
  <c r="R140" i="5"/>
  <c r="J140" i="5"/>
  <c r="E140" i="5"/>
  <c r="I140" i="5"/>
  <c r="E79" i="5"/>
  <c r="J79" i="5"/>
  <c r="H79" i="5"/>
  <c r="I79" i="5"/>
  <c r="R79" i="5"/>
  <c r="F79" i="5"/>
  <c r="J111" i="5"/>
  <c r="R111" i="5"/>
  <c r="F111" i="5"/>
  <c r="I111" i="5"/>
  <c r="H111" i="5"/>
  <c r="E111" i="5"/>
  <c r="F143" i="5"/>
  <c r="E143" i="5"/>
  <c r="R143" i="5"/>
  <c r="H143" i="5"/>
  <c r="I143" i="5"/>
  <c r="J143" i="5"/>
  <c r="E146" i="5"/>
  <c r="R146" i="5"/>
  <c r="H146" i="5"/>
  <c r="J146" i="5"/>
  <c r="F146" i="5"/>
  <c r="I146" i="5"/>
  <c r="I75" i="5"/>
  <c r="R75" i="5"/>
  <c r="E75" i="5"/>
  <c r="F75" i="5"/>
  <c r="J75" i="5"/>
  <c r="H75" i="5"/>
  <c r="R21" i="5"/>
  <c r="H21" i="5"/>
  <c r="F21" i="5"/>
  <c r="E21" i="5"/>
  <c r="J21" i="5"/>
  <c r="I21" i="5"/>
  <c r="R85" i="5"/>
  <c r="I85" i="5"/>
  <c r="E85" i="5"/>
  <c r="F85" i="5"/>
  <c r="H85" i="5"/>
  <c r="J85" i="5"/>
  <c r="I125" i="5"/>
  <c r="R125" i="5"/>
  <c r="H125" i="5"/>
  <c r="E125" i="5"/>
  <c r="J125" i="5"/>
  <c r="F125" i="5"/>
  <c r="G107" i="5"/>
  <c r="I145" i="5"/>
  <c r="E145" i="5"/>
  <c r="F145" i="5"/>
  <c r="R145" i="5"/>
  <c r="J145" i="5"/>
  <c r="H145" i="5"/>
  <c r="J14" i="5"/>
  <c r="R14" i="5"/>
  <c r="I14" i="5"/>
  <c r="E14" i="5"/>
  <c r="H14" i="5"/>
  <c r="F14" i="5"/>
  <c r="H30" i="5"/>
  <c r="E30" i="5"/>
  <c r="I30" i="5"/>
  <c r="F30" i="5"/>
  <c r="J30" i="5"/>
  <c r="R30" i="5"/>
  <c r="J46" i="5"/>
  <c r="H46" i="5"/>
  <c r="F46" i="5"/>
  <c r="I46" i="5"/>
  <c r="E46" i="5"/>
  <c r="R46" i="5"/>
  <c r="G73" i="5"/>
  <c r="R19" i="5"/>
  <c r="J19" i="5"/>
  <c r="H19" i="5"/>
  <c r="E19" i="5"/>
  <c r="I19" i="5"/>
  <c r="F19" i="5"/>
  <c r="I67" i="5"/>
  <c r="J67" i="5"/>
  <c r="F67" i="5"/>
  <c r="R67" i="5"/>
  <c r="H67" i="5"/>
  <c r="E67" i="5"/>
  <c r="G67" i="5"/>
  <c r="G115" i="5"/>
  <c r="J147" i="5"/>
  <c r="I147" i="5"/>
  <c r="H147" i="5"/>
  <c r="E147" i="5"/>
  <c r="R147" i="5"/>
  <c r="F147" i="5"/>
  <c r="H61" i="5"/>
  <c r="J61" i="5"/>
  <c r="F61" i="5"/>
  <c r="E61" i="5"/>
  <c r="R61" i="5"/>
  <c r="I61" i="5"/>
  <c r="F137" i="5"/>
  <c r="J137" i="5"/>
  <c r="I137" i="5"/>
  <c r="H137" i="5"/>
  <c r="E137" i="5"/>
  <c r="R137" i="5"/>
  <c r="R48" i="5"/>
  <c r="F48" i="5"/>
  <c r="E48" i="5"/>
  <c r="J48" i="5"/>
  <c r="I48" i="5"/>
  <c r="H48" i="5"/>
  <c r="G48" i="5"/>
  <c r="R80" i="5"/>
  <c r="J80" i="5"/>
  <c r="E80" i="5"/>
  <c r="F80" i="5"/>
  <c r="H80" i="5"/>
  <c r="I80" i="5"/>
  <c r="G80" i="5"/>
  <c r="J17" i="5"/>
  <c r="R17" i="5"/>
  <c r="E17" i="5"/>
  <c r="H17" i="5"/>
  <c r="I17" i="5"/>
  <c r="F17" i="5"/>
  <c r="G17" i="5"/>
  <c r="E23" i="5"/>
  <c r="F23" i="5"/>
  <c r="I23" i="5"/>
  <c r="J23" i="5"/>
  <c r="H23" i="5"/>
  <c r="R23" i="5"/>
  <c r="G23" i="5"/>
  <c r="J87" i="5"/>
  <c r="I87" i="5"/>
  <c r="H87" i="5"/>
  <c r="E87" i="5"/>
  <c r="R87" i="5"/>
  <c r="F87" i="5"/>
  <c r="G87" i="5"/>
  <c r="I151" i="5"/>
  <c r="R151" i="5"/>
  <c r="H151" i="5"/>
  <c r="J151" i="5"/>
  <c r="E151" i="5"/>
  <c r="F151" i="5"/>
  <c r="G151" i="5"/>
  <c r="I37" i="5"/>
  <c r="J37" i="5"/>
  <c r="H37" i="5"/>
  <c r="R37" i="5"/>
  <c r="E37" i="5"/>
  <c r="F37" i="5"/>
  <c r="G37" i="5"/>
  <c r="F129" i="5"/>
  <c r="J129" i="5"/>
  <c r="I129" i="5"/>
  <c r="R129" i="5"/>
  <c r="E129" i="5"/>
  <c r="H129" i="5"/>
  <c r="G129" i="5"/>
  <c r="I43" i="5"/>
  <c r="H43" i="5"/>
  <c r="J43" i="5"/>
  <c r="E43" i="5"/>
  <c r="F43" i="5"/>
  <c r="R43" i="5"/>
  <c r="G43" i="5"/>
  <c r="E36" i="5"/>
  <c r="I36" i="5"/>
  <c r="J36" i="5"/>
  <c r="R36" i="5"/>
  <c r="H36" i="5"/>
  <c r="F36" i="5"/>
  <c r="I100" i="5"/>
  <c r="H100" i="5"/>
  <c r="R100" i="5"/>
  <c r="J100" i="5"/>
  <c r="F100" i="5"/>
  <c r="E100" i="5"/>
  <c r="E148" i="5"/>
  <c r="F148" i="5"/>
  <c r="I148" i="5"/>
  <c r="R148" i="5"/>
  <c r="J148" i="5"/>
  <c r="H148" i="5"/>
  <c r="E33" i="5"/>
  <c r="F33" i="5"/>
  <c r="H33" i="5"/>
  <c r="I33" i="5"/>
  <c r="R33" i="5"/>
  <c r="J33" i="5"/>
  <c r="I97" i="5"/>
  <c r="R97" i="5"/>
  <c r="H97" i="5"/>
  <c r="J97" i="5"/>
  <c r="E97" i="5"/>
  <c r="F97" i="5"/>
  <c r="E31" i="5"/>
  <c r="J31" i="5"/>
  <c r="I31" i="5"/>
  <c r="H31" i="5"/>
  <c r="F31" i="5"/>
  <c r="R31" i="5"/>
  <c r="E63" i="5"/>
  <c r="I63" i="5"/>
  <c r="H63" i="5"/>
  <c r="F63" i="5"/>
  <c r="J63" i="5"/>
  <c r="R63" i="5"/>
  <c r="I95" i="5"/>
  <c r="F95" i="5"/>
  <c r="H95" i="5"/>
  <c r="E95" i="5"/>
  <c r="R95" i="5"/>
  <c r="J95" i="5"/>
  <c r="J127" i="5"/>
  <c r="E127" i="5"/>
  <c r="I127" i="5"/>
  <c r="F127" i="5"/>
  <c r="H127" i="5"/>
  <c r="R127" i="5"/>
  <c r="J56" i="5"/>
  <c r="F56" i="5"/>
  <c r="H56" i="5"/>
  <c r="E56" i="5"/>
  <c r="I56" i="5"/>
  <c r="R56" i="5"/>
  <c r="G56" i="5"/>
  <c r="E88" i="5"/>
  <c r="H88" i="5"/>
  <c r="J88" i="5"/>
  <c r="I88" i="5"/>
  <c r="F88" i="5"/>
  <c r="R88" i="5"/>
  <c r="G88" i="5"/>
  <c r="H42" i="5"/>
  <c r="I42" i="5"/>
  <c r="J42" i="5"/>
  <c r="E42" i="5"/>
  <c r="F42" i="5"/>
  <c r="R42" i="5"/>
  <c r="G42" i="5"/>
  <c r="R114" i="5"/>
  <c r="J114" i="5"/>
  <c r="F114" i="5"/>
  <c r="H114" i="5"/>
  <c r="E114" i="5"/>
  <c r="I114" i="5"/>
  <c r="G114" i="5"/>
  <c r="H123" i="5"/>
  <c r="I123" i="5"/>
  <c r="R123" i="5"/>
  <c r="J123" i="5"/>
  <c r="F123" i="5"/>
  <c r="E123" i="5"/>
  <c r="G123" i="5"/>
  <c r="G44" i="5"/>
  <c r="G92" i="5"/>
  <c r="G140" i="5"/>
  <c r="G79" i="5"/>
  <c r="G111" i="5"/>
  <c r="G143" i="5"/>
  <c r="J53" i="5"/>
  <c r="F53" i="5"/>
  <c r="E53" i="5"/>
  <c r="R53" i="5"/>
  <c r="H53" i="5"/>
  <c r="I53" i="5"/>
  <c r="I121" i="5"/>
  <c r="H121" i="5"/>
  <c r="R121" i="5"/>
  <c r="E121" i="5"/>
  <c r="J121" i="5"/>
  <c r="F121" i="5"/>
  <c r="J117" i="5"/>
  <c r="I117" i="5"/>
  <c r="E117" i="5"/>
  <c r="H117" i="5"/>
  <c r="R117" i="5"/>
  <c r="F117" i="5"/>
  <c r="G146" i="5"/>
  <c r="G75" i="5"/>
  <c r="H70" i="5"/>
  <c r="E70" i="5"/>
  <c r="J70" i="5"/>
  <c r="I70" i="5"/>
  <c r="R70" i="5"/>
  <c r="F70" i="5"/>
  <c r="G70" i="5"/>
  <c r="E9" i="5"/>
  <c r="R9" i="5"/>
  <c r="H9" i="5"/>
  <c r="F9" i="5"/>
  <c r="I9" i="5"/>
  <c r="J9" i="5"/>
  <c r="F105" i="5"/>
  <c r="R105" i="5"/>
  <c r="H105" i="5"/>
  <c r="I105" i="5"/>
  <c r="J105" i="5"/>
  <c r="E105" i="5"/>
  <c r="G105" i="5"/>
  <c r="I83" i="5"/>
  <c r="E83" i="5"/>
  <c r="F83" i="5"/>
  <c r="H83" i="5"/>
  <c r="R83" i="5"/>
  <c r="J83" i="5"/>
  <c r="I131" i="5"/>
  <c r="H131" i="5"/>
  <c r="E131" i="5"/>
  <c r="R131" i="5"/>
  <c r="F131" i="5"/>
  <c r="J131" i="5"/>
  <c r="G131" i="5"/>
  <c r="H8" i="5"/>
  <c r="F8" i="5"/>
  <c r="E8" i="5"/>
  <c r="I8" i="5"/>
  <c r="R8" i="5"/>
  <c r="J8" i="5"/>
  <c r="G8" i="5"/>
  <c r="F32" i="5"/>
  <c r="E32" i="5"/>
  <c r="J32" i="5"/>
  <c r="H32" i="5"/>
  <c r="I32" i="5"/>
  <c r="R32" i="5"/>
  <c r="G32" i="5"/>
  <c r="I64" i="5"/>
  <c r="F64" i="5"/>
  <c r="R64" i="5"/>
  <c r="E64" i="5"/>
  <c r="J64" i="5"/>
  <c r="H64" i="5"/>
  <c r="G64" i="5"/>
  <c r="E96" i="5"/>
  <c r="J96" i="5"/>
  <c r="R96" i="5"/>
  <c r="I96" i="5"/>
  <c r="F96" i="5"/>
  <c r="H96" i="5"/>
  <c r="G96" i="5"/>
  <c r="R81" i="5"/>
  <c r="J81" i="5"/>
  <c r="H81" i="5"/>
  <c r="I81" i="5"/>
  <c r="F81" i="5"/>
  <c r="E81" i="5"/>
  <c r="G81" i="5"/>
  <c r="J55" i="5"/>
  <c r="E55" i="5"/>
  <c r="H55" i="5"/>
  <c r="I55" i="5"/>
  <c r="F55" i="5"/>
  <c r="R55" i="5"/>
  <c r="G55" i="5"/>
  <c r="F119" i="5"/>
  <c r="E119" i="5"/>
  <c r="H119" i="5"/>
  <c r="J119" i="5"/>
  <c r="R119" i="5"/>
  <c r="I119" i="5"/>
  <c r="G119" i="5"/>
  <c r="F101" i="5"/>
  <c r="I101" i="5"/>
  <c r="J101" i="5"/>
  <c r="H101" i="5"/>
  <c r="E101" i="5"/>
  <c r="R101" i="5"/>
  <c r="G101" i="5"/>
  <c r="F57" i="5"/>
  <c r="I57" i="5"/>
  <c r="E57" i="5"/>
  <c r="R57" i="5"/>
  <c r="J57" i="5"/>
  <c r="H57" i="5"/>
  <c r="G57" i="5"/>
  <c r="E139" i="5"/>
  <c r="H139" i="5"/>
  <c r="F139" i="5"/>
  <c r="J139" i="5"/>
  <c r="I139" i="5"/>
  <c r="R139" i="5"/>
  <c r="G139" i="5"/>
  <c r="E26" i="5"/>
  <c r="I26" i="5"/>
  <c r="F26" i="5"/>
  <c r="H26" i="5"/>
  <c r="J26" i="5"/>
  <c r="R26" i="5"/>
  <c r="G26" i="5"/>
  <c r="F20" i="5"/>
  <c r="I20" i="5"/>
  <c r="J20" i="5"/>
  <c r="E20" i="5"/>
  <c r="H20" i="5"/>
  <c r="R20" i="5"/>
  <c r="E52" i="5"/>
  <c r="I52" i="5"/>
  <c r="R52" i="5"/>
  <c r="H52" i="5"/>
  <c r="F52" i="5"/>
  <c r="J52" i="5"/>
  <c r="F68" i="5"/>
  <c r="J68" i="5"/>
  <c r="I68" i="5"/>
  <c r="E68" i="5"/>
  <c r="H68" i="5"/>
  <c r="R68" i="5"/>
  <c r="I84" i="5"/>
  <c r="J84" i="5"/>
  <c r="E84" i="5"/>
  <c r="R84" i="5"/>
  <c r="F84" i="5"/>
  <c r="H84" i="5"/>
  <c r="I116" i="5"/>
  <c r="R116" i="5"/>
  <c r="F116" i="5"/>
  <c r="J116" i="5"/>
  <c r="E116" i="5"/>
  <c r="H116" i="5"/>
  <c r="J132" i="5"/>
  <c r="H132" i="5"/>
  <c r="I132" i="5"/>
  <c r="F132" i="5"/>
  <c r="E132" i="5"/>
  <c r="R132" i="5"/>
  <c r="F12" i="5"/>
  <c r="R12" i="5"/>
  <c r="I12" i="5"/>
  <c r="H12" i="5"/>
  <c r="E12" i="5"/>
  <c r="J12" i="5"/>
  <c r="H28" i="5"/>
  <c r="F28" i="5"/>
  <c r="J28" i="5"/>
  <c r="I28" i="5"/>
  <c r="R28" i="5"/>
  <c r="E28" i="5"/>
  <c r="I60" i="5"/>
  <c r="J60" i="5"/>
  <c r="H60" i="5"/>
  <c r="E60" i="5"/>
  <c r="F60" i="5"/>
  <c r="R60" i="5"/>
  <c r="I76" i="5"/>
  <c r="J76" i="5"/>
  <c r="F76" i="5"/>
  <c r="H76" i="5"/>
  <c r="E76" i="5"/>
  <c r="R76" i="5"/>
  <c r="R108" i="5"/>
  <c r="F108" i="5"/>
  <c r="I108" i="5"/>
  <c r="E108" i="5"/>
  <c r="J108" i="5"/>
  <c r="H108" i="5"/>
  <c r="J124" i="5"/>
  <c r="H124" i="5"/>
  <c r="I124" i="5"/>
  <c r="R124" i="5"/>
  <c r="E124" i="5"/>
  <c r="F124" i="5"/>
  <c r="H65" i="5"/>
  <c r="R65" i="5"/>
  <c r="J65" i="5"/>
  <c r="E65" i="5"/>
  <c r="I65" i="5"/>
  <c r="F65" i="5"/>
  <c r="R15" i="5"/>
  <c r="J15" i="5"/>
  <c r="F15" i="5"/>
  <c r="H15" i="5"/>
  <c r="I15" i="5"/>
  <c r="E15" i="5"/>
  <c r="I47" i="5"/>
  <c r="J47" i="5"/>
  <c r="E47" i="5"/>
  <c r="F47" i="5"/>
  <c r="H47" i="5"/>
  <c r="R47" i="5"/>
  <c r="R86" i="5"/>
  <c r="F86" i="5"/>
  <c r="I86" i="5"/>
  <c r="E86" i="5"/>
  <c r="H86" i="5"/>
  <c r="J86" i="5"/>
  <c r="E102" i="5"/>
  <c r="H102" i="5"/>
  <c r="I102" i="5"/>
  <c r="J102" i="5"/>
  <c r="F102" i="5"/>
  <c r="R102" i="5"/>
  <c r="H118" i="5"/>
  <c r="J118" i="5"/>
  <c r="F118" i="5"/>
  <c r="R118" i="5"/>
  <c r="E118" i="5"/>
  <c r="I118" i="5"/>
  <c r="F134" i="5"/>
  <c r="E134" i="5"/>
  <c r="R134" i="5"/>
  <c r="I134" i="5"/>
  <c r="H134" i="5"/>
  <c r="J134" i="5"/>
  <c r="I150" i="5"/>
  <c r="J150" i="5"/>
  <c r="E150" i="5"/>
  <c r="R150" i="5"/>
  <c r="F150" i="5"/>
  <c r="H150" i="5"/>
  <c r="F41" i="5"/>
  <c r="I41" i="5"/>
  <c r="J41" i="5"/>
  <c r="R41" i="5"/>
  <c r="E41" i="5"/>
  <c r="H41" i="5"/>
  <c r="G41" i="5"/>
  <c r="I51" i="5"/>
  <c r="F51" i="5"/>
  <c r="J51" i="5"/>
  <c r="R51" i="5"/>
  <c r="H51" i="5"/>
  <c r="E51" i="5"/>
  <c r="E99" i="5"/>
  <c r="H99" i="5"/>
  <c r="J99" i="5"/>
  <c r="R99" i="5"/>
  <c r="F99" i="5"/>
  <c r="I99" i="5"/>
  <c r="G99" i="5"/>
  <c r="E149" i="5"/>
  <c r="F149" i="5"/>
  <c r="I149" i="5"/>
  <c r="J149" i="5"/>
  <c r="R149" i="5"/>
  <c r="H149" i="5"/>
  <c r="R16" i="5"/>
  <c r="J16" i="5"/>
  <c r="E16" i="5"/>
  <c r="H16" i="5"/>
  <c r="I16" i="5"/>
  <c r="F16" i="5"/>
  <c r="G16" i="5"/>
  <c r="H40" i="5"/>
  <c r="E40" i="5"/>
  <c r="F40" i="5"/>
  <c r="J40" i="5"/>
  <c r="R40" i="5"/>
  <c r="I40" i="5"/>
  <c r="G40" i="5"/>
  <c r="E72" i="5"/>
  <c r="I72" i="5"/>
  <c r="J72" i="5"/>
  <c r="F72" i="5"/>
  <c r="R72" i="5"/>
  <c r="H72" i="5"/>
  <c r="G72" i="5"/>
  <c r="H104" i="5"/>
  <c r="I104" i="5"/>
  <c r="F104" i="5"/>
  <c r="R104" i="5"/>
  <c r="E104" i="5"/>
  <c r="J104" i="5"/>
  <c r="G104" i="5"/>
  <c r="E27" i="5"/>
  <c r="I27" i="5"/>
  <c r="R27" i="5"/>
  <c r="J27" i="5"/>
  <c r="F27" i="5"/>
  <c r="H27" i="5"/>
  <c r="G27" i="5"/>
  <c r="R133" i="5"/>
  <c r="J133" i="5"/>
  <c r="I133" i="5"/>
  <c r="H133" i="5"/>
  <c r="E133" i="5"/>
  <c r="F133" i="5"/>
  <c r="G133" i="5"/>
  <c r="H112" i="5"/>
  <c r="R112" i="5"/>
  <c r="J112" i="5"/>
  <c r="E112" i="5"/>
  <c r="F112" i="5"/>
  <c r="I112" i="5"/>
  <c r="F49" i="5"/>
  <c r="E49" i="5"/>
  <c r="H49" i="5"/>
  <c r="J49" i="5"/>
  <c r="I49" i="5"/>
  <c r="R49" i="5"/>
  <c r="J7" i="5"/>
  <c r="I7" i="5"/>
  <c r="H7" i="5"/>
  <c r="F7" i="5"/>
  <c r="E7" i="5"/>
  <c r="R7" i="5"/>
  <c r="R39" i="5"/>
  <c r="E39" i="5"/>
  <c r="F39" i="5"/>
  <c r="I39" i="5"/>
  <c r="J39" i="5"/>
  <c r="H39" i="5"/>
  <c r="I71" i="5"/>
  <c r="F71" i="5"/>
  <c r="E71" i="5"/>
  <c r="J71" i="5"/>
  <c r="H71" i="5"/>
  <c r="R71" i="5"/>
  <c r="F103" i="5"/>
  <c r="H103" i="5"/>
  <c r="J103" i="5"/>
  <c r="I103" i="5"/>
  <c r="R103" i="5"/>
  <c r="E103" i="5"/>
  <c r="J135" i="5"/>
  <c r="E135" i="5"/>
  <c r="R135" i="5"/>
  <c r="I135" i="5"/>
  <c r="H135" i="5"/>
  <c r="F135" i="5"/>
  <c r="I5" i="5"/>
  <c r="F5" i="5"/>
  <c r="R5" i="5"/>
  <c r="J5" i="5"/>
  <c r="H5" i="5"/>
  <c r="E5" i="5"/>
  <c r="I69" i="5"/>
  <c r="H69" i="5"/>
  <c r="J69" i="5"/>
  <c r="R69" i="5"/>
  <c r="E69" i="5"/>
  <c r="F69" i="5"/>
  <c r="E113" i="5"/>
  <c r="H113" i="5"/>
  <c r="J113" i="5"/>
  <c r="F113" i="5"/>
  <c r="R113" i="5"/>
  <c r="I113" i="5"/>
  <c r="F25" i="5"/>
  <c r="R25" i="5"/>
  <c r="J25" i="5"/>
  <c r="I25" i="5"/>
  <c r="H25" i="5"/>
  <c r="E25" i="5"/>
  <c r="H89" i="5"/>
  <c r="I89" i="5"/>
  <c r="R89" i="5"/>
  <c r="J89" i="5"/>
  <c r="F89" i="5"/>
  <c r="E89" i="5"/>
  <c r="E91" i="5"/>
  <c r="I91" i="5"/>
  <c r="J91" i="5"/>
  <c r="H91" i="5"/>
  <c r="F91" i="5"/>
  <c r="R91" i="5"/>
  <c r="R11" i="5"/>
  <c r="J11" i="5"/>
  <c r="E11" i="5"/>
  <c r="H11" i="5"/>
  <c r="F11" i="5"/>
  <c r="I11" i="5"/>
  <c r="I59" i="5"/>
  <c r="H59" i="5"/>
  <c r="F59" i="5"/>
  <c r="E59" i="5"/>
  <c r="J59" i="5"/>
  <c r="R59" i="5"/>
  <c r="E45" i="5"/>
  <c r="F45" i="5"/>
  <c r="H45" i="5"/>
  <c r="J45" i="5"/>
  <c r="R45" i="5"/>
  <c r="I45" i="5"/>
  <c r="H6" i="5"/>
  <c r="R6" i="5"/>
  <c r="J6" i="5"/>
  <c r="F6" i="5"/>
  <c r="E6" i="5"/>
  <c r="I6" i="5"/>
  <c r="F22" i="5"/>
  <c r="I22" i="5"/>
  <c r="J22" i="5"/>
  <c r="R22" i="5"/>
  <c r="E22" i="5"/>
  <c r="H22" i="5"/>
  <c r="R38" i="5"/>
  <c r="F38" i="5"/>
  <c r="J38" i="5"/>
  <c r="I38" i="5"/>
  <c r="E38" i="5"/>
  <c r="H38" i="5"/>
  <c r="R54" i="5"/>
  <c r="E54" i="5"/>
  <c r="J54" i="5"/>
  <c r="F54" i="5"/>
  <c r="I54" i="5"/>
  <c r="H54" i="5"/>
  <c r="I94" i="5"/>
  <c r="E94" i="5"/>
  <c r="H94" i="5"/>
  <c r="F94" i="5"/>
  <c r="J94" i="5"/>
  <c r="R94" i="5"/>
  <c r="F110" i="5"/>
  <c r="H110" i="5"/>
  <c r="R110" i="5"/>
  <c r="E110" i="5"/>
  <c r="I110" i="5"/>
  <c r="J110" i="5"/>
  <c r="F126" i="5"/>
  <c r="I126" i="5"/>
  <c r="E126" i="5"/>
  <c r="J126" i="5"/>
  <c r="R126" i="5"/>
  <c r="H126" i="5"/>
  <c r="R142" i="5"/>
  <c r="J142" i="5"/>
  <c r="I142" i="5"/>
  <c r="H142" i="5"/>
  <c r="F142" i="5"/>
  <c r="E142" i="5"/>
  <c r="H29" i="5"/>
  <c r="I29" i="5"/>
  <c r="E29" i="5"/>
  <c r="F29" i="5"/>
  <c r="R29" i="5"/>
  <c r="J29" i="5"/>
  <c r="H93" i="5"/>
  <c r="I93" i="5"/>
  <c r="E93" i="5"/>
  <c r="J93" i="5"/>
  <c r="F93" i="5"/>
  <c r="R93" i="5"/>
  <c r="E24" i="5"/>
  <c r="F24" i="5"/>
  <c r="H24" i="5"/>
  <c r="R24" i="5"/>
  <c r="J24" i="5"/>
  <c r="I24" i="5"/>
  <c r="J128" i="5"/>
  <c r="R128" i="5"/>
  <c r="E128" i="5"/>
  <c r="I128" i="5"/>
  <c r="F128" i="5"/>
  <c r="H128" i="5"/>
  <c r="I109" i="5"/>
  <c r="H109" i="5"/>
  <c r="J109" i="5"/>
  <c r="F109" i="5"/>
  <c r="E109" i="5"/>
  <c r="R109" i="5"/>
  <c r="I10" i="5"/>
  <c r="F10" i="5"/>
  <c r="R10" i="5"/>
  <c r="E10" i="5"/>
  <c r="H10" i="5"/>
  <c r="J10" i="5"/>
  <c r="R66" i="5"/>
  <c r="H66" i="5"/>
  <c r="F66" i="5"/>
  <c r="J66" i="5"/>
  <c r="E66" i="5"/>
  <c r="I66" i="5"/>
  <c r="I82" i="5"/>
  <c r="F82" i="5"/>
  <c r="E82" i="5"/>
  <c r="J82" i="5"/>
  <c r="H82" i="5"/>
  <c r="R82" i="5"/>
  <c r="E106" i="5"/>
  <c r="F106" i="5"/>
  <c r="I106" i="5"/>
  <c r="J106" i="5"/>
  <c r="R106" i="5"/>
  <c r="H106" i="5"/>
  <c r="E122" i="5"/>
  <c r="H122" i="5"/>
  <c r="I122" i="5"/>
  <c r="R122" i="5"/>
  <c r="F122" i="5"/>
  <c r="J122" i="5"/>
  <c r="G112" i="5"/>
  <c r="J136" i="5"/>
  <c r="H136" i="5"/>
  <c r="R136" i="5"/>
  <c r="F136" i="5"/>
  <c r="E136" i="5"/>
  <c r="I136" i="5"/>
  <c r="G49" i="5"/>
  <c r="G7" i="5"/>
  <c r="G39" i="5"/>
  <c r="G71" i="5"/>
  <c r="G103" i="5"/>
  <c r="G135" i="5"/>
  <c r="G5" i="5"/>
  <c r="G69" i="5"/>
  <c r="G113" i="5"/>
  <c r="G25" i="5"/>
  <c r="G89" i="5"/>
  <c r="G91" i="5"/>
  <c r="J77" i="5"/>
  <c r="I77" i="5"/>
  <c r="F77" i="5"/>
  <c r="R77" i="5"/>
  <c r="E77" i="5"/>
  <c r="H77" i="5"/>
  <c r="E58" i="5"/>
  <c r="F58" i="5"/>
  <c r="I58" i="5"/>
  <c r="H58" i="5"/>
  <c r="R58" i="5"/>
  <c r="J58" i="5"/>
  <c r="I74" i="5"/>
  <c r="F74" i="5"/>
  <c r="J74" i="5"/>
  <c r="H74" i="5"/>
  <c r="R74" i="5"/>
  <c r="E74" i="5"/>
  <c r="G11" i="5"/>
  <c r="G59" i="5"/>
  <c r="H13" i="5"/>
  <c r="I13" i="5"/>
  <c r="E13" i="5"/>
  <c r="R13" i="5"/>
  <c r="J13" i="5"/>
  <c r="F13" i="5"/>
  <c r="D26" i="6"/>
  <c r="D47" i="6"/>
  <c r="D32" i="6"/>
  <c r="H36" i="6"/>
  <c r="F55" i="6"/>
  <c r="H55" i="6" s="1"/>
  <c r="D55" i="6" s="1"/>
  <c r="F53" i="6"/>
  <c r="H53" i="6" s="1"/>
  <c r="C53" i="6" s="1"/>
  <c r="F56" i="6"/>
  <c r="H56" i="6" s="1"/>
  <c r="D56" i="6" s="1"/>
  <c r="H50" i="6"/>
  <c r="C50" i="6" s="1"/>
  <c r="F59" i="6"/>
  <c r="H59" i="6" s="1"/>
  <c r="D59" i="6" s="1"/>
  <c r="F60" i="6"/>
  <c r="H60" i="6" s="1"/>
  <c r="D60" i="6" s="1"/>
  <c r="D35" i="6"/>
  <c r="C35" i="6"/>
  <c r="C41" i="6"/>
  <c r="D41" i="6"/>
  <c r="F51" i="6"/>
  <c r="H51" i="6" s="1"/>
  <c r="F58" i="6"/>
  <c r="H58" i="6" s="1"/>
  <c r="C58" i="6" s="1"/>
  <c r="C25" i="6"/>
  <c r="D25"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D58" i="6"/>
  <c r="D54" i="6"/>
  <c r="D50" i="6"/>
  <c r="C59" i="6"/>
  <c r="T18" i="5"/>
  <c r="S90" i="5"/>
  <c r="T138" i="5"/>
  <c r="S62" i="5"/>
  <c r="T62" i="5"/>
  <c r="S78" i="5"/>
  <c r="T148" i="5"/>
  <c r="T114" i="5"/>
  <c r="T57" i="5"/>
  <c r="T109" i="5"/>
  <c r="T31" i="5"/>
  <c r="T102" i="5"/>
  <c r="T13" i="5"/>
  <c r="T29" i="5"/>
  <c r="T126" i="5"/>
  <c r="T19" i="5"/>
  <c r="T6" i="5"/>
  <c r="T92" i="5"/>
  <c r="T43" i="5"/>
  <c r="T69" i="5"/>
  <c r="T67" i="5"/>
  <c r="T52" i="5"/>
  <c r="T142" i="5"/>
  <c r="T27" i="5"/>
  <c r="T5" i="5"/>
  <c r="T83" i="5"/>
  <c r="T128" i="5"/>
  <c r="T97" i="5"/>
  <c r="T86" i="5"/>
  <c r="T60" i="5"/>
  <c r="T20" i="5"/>
  <c r="T58" i="5"/>
  <c r="T76" i="5"/>
  <c r="T61" i="5"/>
  <c r="T105" i="5"/>
  <c r="T38" i="5"/>
  <c r="T33" i="5"/>
  <c r="T15" i="5"/>
  <c r="T122" i="5"/>
  <c r="T117" i="5"/>
  <c r="T88" i="5"/>
  <c r="T89" i="5"/>
  <c r="T140" i="5"/>
  <c r="T99" i="5"/>
  <c r="T49" i="5"/>
  <c r="T35" i="5"/>
  <c r="T151" i="5"/>
  <c r="T112" i="5"/>
  <c r="T81" i="5"/>
  <c r="T47" i="5"/>
  <c r="T37" i="5"/>
  <c r="T64" i="5"/>
  <c r="T41" i="5"/>
  <c r="T127" i="5"/>
  <c r="T134" i="5"/>
  <c r="T150" i="5"/>
  <c r="T139" i="5"/>
  <c r="T73" i="5"/>
  <c r="T85" i="5"/>
  <c r="T68" i="5"/>
  <c r="S34" i="5"/>
  <c r="S144" i="5"/>
  <c r="S18" i="5"/>
  <c r="T131" i="5"/>
  <c r="T93" i="5"/>
  <c r="T65" i="5"/>
  <c r="T79" i="5"/>
  <c r="T149" i="5"/>
  <c r="T101" i="5"/>
  <c r="T143" i="5"/>
  <c r="T106" i="5"/>
  <c r="T63" i="5"/>
  <c r="T53" i="5"/>
  <c r="T74" i="5"/>
  <c r="T124" i="5"/>
  <c r="T42" i="5"/>
  <c r="T98" i="5"/>
  <c r="S138" i="5"/>
  <c r="T26" i="5"/>
  <c r="T145" i="5"/>
  <c r="T110" i="5"/>
  <c r="T51" i="5"/>
  <c r="T24" i="5"/>
  <c r="T30" i="5"/>
  <c r="T132" i="5"/>
  <c r="T56" i="5"/>
  <c r="T10" i="5"/>
  <c r="T136" i="5"/>
  <c r="T133" i="5"/>
  <c r="T75" i="5"/>
  <c r="T118" i="5"/>
  <c r="T22" i="5"/>
  <c r="T141" i="5"/>
  <c r="T9" i="5"/>
  <c r="T17" i="5"/>
  <c r="T32" i="5"/>
  <c r="T11" i="5"/>
  <c r="T34" i="5"/>
  <c r="T46" i="5"/>
  <c r="S130" i="5"/>
  <c r="T91" i="5"/>
  <c r="T48" i="5"/>
  <c r="T116" i="5"/>
  <c r="T66" i="5"/>
  <c r="T45" i="5"/>
  <c r="T95" i="5"/>
  <c r="T44" i="5"/>
  <c r="T129" i="5"/>
  <c r="T39" i="5"/>
  <c r="T16" i="5"/>
  <c r="T96" i="5"/>
  <c r="T107" i="5"/>
  <c r="T147" i="5"/>
  <c r="T72" i="5"/>
  <c r="T146" i="5"/>
  <c r="T8" i="5"/>
  <c r="T71" i="5"/>
  <c r="T12" i="5"/>
  <c r="T55" i="5"/>
  <c r="T21" i="5"/>
  <c r="T40" i="5"/>
  <c r="T14" i="5"/>
  <c r="T36" i="5"/>
  <c r="T25" i="5"/>
  <c r="T137" i="5"/>
  <c r="T84" i="5"/>
  <c r="T77" i="5"/>
  <c r="T82" i="5"/>
  <c r="T130" i="5"/>
  <c r="T23" i="5"/>
  <c r="T70" i="5"/>
  <c r="T119" i="5"/>
  <c r="T104" i="5"/>
  <c r="T113" i="5"/>
  <c r="T94" i="5"/>
  <c r="T144" i="5"/>
  <c r="T111" i="5"/>
  <c r="T125" i="5"/>
  <c r="T87" i="5"/>
  <c r="T123" i="5"/>
  <c r="T28" i="5"/>
  <c r="T103" i="5"/>
  <c r="T135" i="5"/>
  <c r="S98" i="5"/>
  <c r="T115" i="5"/>
  <c r="T80" i="5"/>
  <c r="T100" i="5"/>
  <c r="T121" i="5"/>
  <c r="T108" i="5"/>
  <c r="T7" i="5"/>
  <c r="T59" i="5"/>
  <c r="T54" i="5"/>
  <c r="X90" i="5" l="1"/>
  <c r="X62" i="5"/>
  <c r="X144" i="5"/>
  <c r="X138" i="5"/>
  <c r="X18" i="5"/>
  <c r="X98" i="5"/>
  <c r="X110" i="5"/>
  <c r="X94" i="5"/>
  <c r="X58" i="5"/>
  <c r="X136" i="5"/>
  <c r="X10" i="5"/>
  <c r="X133" i="5"/>
  <c r="X99" i="5"/>
  <c r="X139" i="5"/>
  <c r="X119" i="5"/>
  <c r="X131" i="5"/>
  <c r="X77" i="5"/>
  <c r="X142" i="5"/>
  <c r="X54" i="5"/>
  <c r="X59" i="5"/>
  <c r="X89" i="5"/>
  <c r="X5" i="5"/>
  <c r="X103" i="5"/>
  <c r="X39" i="5"/>
  <c r="X49" i="5"/>
  <c r="X112" i="5"/>
  <c r="X104" i="5"/>
  <c r="X15" i="5"/>
  <c r="X65" i="5"/>
  <c r="X108" i="5"/>
  <c r="X60" i="5"/>
  <c r="X28" i="5"/>
  <c r="X68" i="5"/>
  <c r="X20" i="5"/>
  <c r="C63" i="6"/>
  <c r="X101" i="5"/>
  <c r="X81" i="5"/>
  <c r="X96" i="5"/>
  <c r="X64" i="5"/>
  <c r="X105" i="5"/>
  <c r="X117" i="5"/>
  <c r="X53" i="5"/>
  <c r="X100" i="5"/>
  <c r="C62" i="6"/>
  <c r="X43" i="5"/>
  <c r="X151" i="5"/>
  <c r="X87" i="5"/>
  <c r="X61" i="5"/>
  <c r="X67" i="5"/>
  <c r="X19" i="5"/>
  <c r="X125" i="5"/>
  <c r="X21" i="5"/>
  <c r="X143" i="5"/>
  <c r="X92" i="5"/>
  <c r="X115" i="5"/>
  <c r="X35" i="5"/>
  <c r="X107" i="5"/>
  <c r="H65" i="6"/>
  <c r="D65" i="6" s="1"/>
  <c r="C65" i="6"/>
  <c r="X122" i="5"/>
  <c r="X29" i="5"/>
  <c r="X126" i="5"/>
  <c r="X22" i="5"/>
  <c r="X45" i="5"/>
  <c r="X113" i="5"/>
  <c r="X71" i="5"/>
  <c r="X27" i="5"/>
  <c r="X40" i="5"/>
  <c r="X118" i="5"/>
  <c r="X47" i="5"/>
  <c r="X124" i="5"/>
  <c r="X76" i="5"/>
  <c r="X132" i="5"/>
  <c r="X52" i="5"/>
  <c r="X55" i="5"/>
  <c r="X32" i="5"/>
  <c r="X83" i="5"/>
  <c r="X70" i="5"/>
  <c r="X121" i="5"/>
  <c r="C64" i="6"/>
  <c r="X88" i="5"/>
  <c r="X56" i="5"/>
  <c r="X31" i="5"/>
  <c r="X33" i="5"/>
  <c r="X37" i="5"/>
  <c r="X48" i="5"/>
  <c r="X137" i="5"/>
  <c r="X79" i="5"/>
  <c r="X141" i="5"/>
  <c r="X13" i="5"/>
  <c r="X25" i="5"/>
  <c r="X135" i="5"/>
  <c r="X134" i="5"/>
  <c r="X86" i="5"/>
  <c r="X127" i="5"/>
  <c r="X95" i="5"/>
  <c r="X129" i="5"/>
  <c r="X23" i="5"/>
  <c r="X80" i="5"/>
  <c r="X147" i="5"/>
  <c r="X46" i="5"/>
  <c r="X111" i="5"/>
  <c r="X44" i="5"/>
  <c r="X74" i="5"/>
  <c r="X106" i="5"/>
  <c r="X82" i="5"/>
  <c r="X66" i="5"/>
  <c r="X109" i="5"/>
  <c r="X128" i="5"/>
  <c r="X24" i="5"/>
  <c r="X93" i="5"/>
  <c r="X38" i="5"/>
  <c r="X6" i="5"/>
  <c r="X11" i="5"/>
  <c r="X91" i="5"/>
  <c r="X69" i="5"/>
  <c r="X7" i="5"/>
  <c r="X72" i="5"/>
  <c r="X16" i="5"/>
  <c r="X149" i="5"/>
  <c r="X51" i="5"/>
  <c r="X41" i="5"/>
  <c r="X150" i="5"/>
  <c r="X102" i="5"/>
  <c r="X12" i="5"/>
  <c r="X116" i="5"/>
  <c r="X84" i="5"/>
  <c r="X26" i="5"/>
  <c r="X57" i="5"/>
  <c r="X8" i="5"/>
  <c r="X9" i="5"/>
  <c r="X123" i="5"/>
  <c r="X114" i="5"/>
  <c r="X42" i="5"/>
  <c r="X63" i="5"/>
  <c r="X97" i="5"/>
  <c r="X148" i="5"/>
  <c r="X36" i="5"/>
  <c r="X17" i="5"/>
  <c r="X30" i="5"/>
  <c r="X14" i="5"/>
  <c r="X145" i="5"/>
  <c r="X85" i="5"/>
  <c r="X75" i="5"/>
  <c r="X146" i="5"/>
  <c r="X140" i="5"/>
  <c r="X73" i="5"/>
  <c r="C55" i="6"/>
  <c r="D53" i="6"/>
  <c r="C60" i="6"/>
  <c r="C36" i="6"/>
  <c r="D36" i="6"/>
  <c r="C56" i="6"/>
  <c r="F52" i="6"/>
  <c r="H52" i="6" s="1"/>
  <c r="C52" i="6" s="1"/>
  <c r="G66" i="6"/>
  <c r="H66" i="6" s="1"/>
  <c r="H67" i="6" s="1"/>
  <c r="D2" i="6" s="1"/>
  <c r="D51" i="6"/>
  <c r="C51" i="6"/>
  <c r="S134" i="5"/>
  <c r="S12" i="5"/>
  <c r="S119" i="5"/>
  <c r="S83" i="5"/>
  <c r="S74" i="5"/>
  <c r="S97" i="5"/>
  <c r="S15" i="5"/>
  <c r="S47" i="5"/>
  <c r="S76" i="5"/>
  <c r="S67" i="5"/>
  <c r="S118" i="5"/>
  <c r="S150" i="5"/>
  <c r="S61" i="5"/>
  <c r="S24" i="5"/>
  <c r="S112" i="5"/>
  <c r="S22" i="5"/>
  <c r="S44" i="5"/>
  <c r="S63" i="5"/>
  <c r="S49" i="5"/>
  <c r="S56" i="5"/>
  <c r="S11" i="5"/>
  <c r="S140" i="5"/>
  <c r="S87" i="5"/>
  <c r="S121" i="5"/>
  <c r="S80" i="5"/>
  <c r="S65" i="5"/>
  <c r="S145" i="5"/>
  <c r="S132" i="5"/>
  <c r="S129" i="5"/>
  <c r="S57" i="5"/>
  <c r="S54" i="5"/>
  <c r="S96" i="5"/>
  <c r="S109" i="5"/>
  <c r="S30" i="5"/>
  <c r="S128" i="5"/>
  <c r="S60" i="5"/>
  <c r="S149" i="5"/>
  <c r="S113" i="5"/>
  <c r="S52" i="5"/>
  <c r="S48" i="5"/>
  <c r="S122" i="5"/>
  <c r="S137" i="5"/>
  <c r="S58" i="5"/>
  <c r="S23" i="5"/>
  <c r="S5" i="5"/>
  <c r="S107" i="5"/>
  <c r="S86" i="5"/>
  <c r="S6" i="5"/>
  <c r="S135" i="5"/>
  <c r="S37" i="5"/>
  <c r="S110" i="5"/>
  <c r="S95" i="5"/>
  <c r="S126" i="5"/>
  <c r="S28" i="5"/>
  <c r="S66" i="5"/>
  <c r="S111" i="5"/>
  <c r="S40" i="5"/>
  <c r="S77" i="5"/>
  <c r="S36" i="5"/>
  <c r="S108" i="5"/>
  <c r="S31" i="5"/>
  <c r="S72" i="5"/>
  <c r="S51" i="5"/>
  <c r="S147" i="5"/>
  <c r="S123" i="5"/>
  <c r="S46" i="5"/>
  <c r="S114" i="5"/>
  <c r="S103" i="5"/>
  <c r="S53" i="5"/>
  <c r="S38" i="5"/>
  <c r="S75" i="5"/>
  <c r="S43" i="5"/>
  <c r="S70" i="5"/>
  <c r="S27" i="5"/>
  <c r="S71" i="5"/>
  <c r="S64" i="5"/>
  <c r="S9" i="5"/>
  <c r="S105" i="5"/>
  <c r="S116" i="5"/>
  <c r="S125" i="5"/>
  <c r="S100" i="5"/>
  <c r="S93" i="5"/>
  <c r="S85" i="5"/>
  <c r="S68" i="5"/>
  <c r="S13" i="5"/>
  <c r="S41" i="5"/>
  <c r="S139" i="5"/>
  <c r="S115" i="5"/>
  <c r="S131" i="5"/>
  <c r="S91" i="5"/>
  <c r="S124" i="5"/>
  <c r="S142" i="5"/>
  <c r="S81" i="5"/>
  <c r="S106" i="5"/>
  <c r="S148" i="5"/>
  <c r="S104" i="5"/>
  <c r="S33" i="5"/>
  <c r="S69" i="5"/>
  <c r="S94" i="5"/>
  <c r="S117" i="5"/>
  <c r="S14" i="5"/>
  <c r="S79" i="5"/>
  <c r="S133" i="5"/>
  <c r="S143" i="5"/>
  <c r="S39" i="5"/>
  <c r="S25" i="5"/>
  <c r="S73" i="5"/>
  <c r="S42" i="5"/>
  <c r="S16" i="5"/>
  <c r="S21" i="5"/>
  <c r="S8" i="5"/>
  <c r="S45" i="5"/>
  <c r="S17" i="5"/>
  <c r="S20" i="5"/>
  <c r="S88" i="5"/>
  <c r="S146" i="5"/>
  <c r="S151" i="5"/>
  <c r="S102" i="5"/>
  <c r="S7" i="5"/>
  <c r="S19" i="5"/>
  <c r="S26" i="5"/>
  <c r="S59" i="5"/>
  <c r="S55" i="5"/>
  <c r="S29" i="5"/>
  <c r="S89" i="5"/>
  <c r="S136" i="5"/>
  <c r="S127" i="5"/>
  <c r="S84" i="5"/>
  <c r="S101" i="5"/>
  <c r="S82" i="5"/>
  <c r="S35" i="5"/>
  <c r="S99" i="5"/>
  <c r="S32" i="5"/>
  <c r="S141" i="5"/>
  <c r="S10" i="5"/>
  <c r="S92" i="5"/>
  <c r="D5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<sst xmlns="http://schemas.openxmlformats.org/spreadsheetml/2006/main" count="21791" uniqueCount="15433">
  <si>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</si>
  <si>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</si>
  <si>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</si>
  <si>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</si>
  <si>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</si>
  <si>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</si>
  <si>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</si>
  <si>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</si>
  <si>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</si>
  <si>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</si>
  <si>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</si>
  <si>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</si>
  <si>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</si>
  <si>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</si>
  <si>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</si>
  <si>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</si>
  <si>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</si>
  <si>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</si>
  <si>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</si>
  <si>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</si>
  <si>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</si>
  <si>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</si>
  <si>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</si>
  <si>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</si>
  <si>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</si>
  <si>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</si>
  <si>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</si>
  <si>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</si>
  <si>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</si>
  <si>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</si>
  <si>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</si>
  <si>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</si>
  <si>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</si>
  <si>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</si>
  <si>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</si>
  <si>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</si>
  <si>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</si>
  <si>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</si>
  <si>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</si>
  <si>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</si>
  <si>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</si>
  <si>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</si>
  <si>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</si>
  <si>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</si>
  <si>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</si>
  <si>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</si>
  <si>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</si>
  <si>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</si>
  <si>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</si>
  <si>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</si>
  <si>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</si>
  <si>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</si>
  <si>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</si>
  <si>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</si>
  <si>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</si>
  <si>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</si>
  <si>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</si>
  <si>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</si>
  <si>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</si>
  <si>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</si>
  <si>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</si>
  <si>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</si>
  <si>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</si>
  <si>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</si>
  <si>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</si>
  <si>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</si>
  <si>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</si>
  <si>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</si>
  <si>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</si>
  <si>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</si>
  <si>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</si>
  <si>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</si>
  <si>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</si>
  <si>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</si>
  <si>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</si>
  <si>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</si>
  <si>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</si>
  <si>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</si>
  <si>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</si>
  <si>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</si>
  <si>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</si>
  <si>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</si>
  <si>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</si>
  <si>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</si>
  <si>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</si>
  <si>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</si>
  <si>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</si>
  <si>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</si>
  <si>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</si>
  <si>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</si>
  <si>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</si>
  <si>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</si>
  <si>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</si>
  <si>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</si>
  <si>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</si>
  <si>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</si>
  <si>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</si>
  <si>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</si>
  <si>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</si>
  <si>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</si>
  <si>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</si>
  <si>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</si>
  <si>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</si>
  <si>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</si>
  <si>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</si>
  <si>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</si>
  <si>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</si>
  <si>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</si>
  <si>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</si>
  <si>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</si>
  <si>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</si>
  <si>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</si>
  <si>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</si>
  <si>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</si>
  <si>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</si>
  <si>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</si>
  <si>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</si>
  <si>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</si>
  <si>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</si>
  <si>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</si>
  <si>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</si>
  <si>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</si>
  <si>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</si>
  <si>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</si>
  <si>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</si>
  <si>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</si>
  <si>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</si>
  <si>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</si>
  <si>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</si>
  <si>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</si>
  <si>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</si>
  <si>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</si>
  <si>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</si>
  <si>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</si>
  <si>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</si>
  <si>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</si>
  <si>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</si>
  <si>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</si>
  <si>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</si>
  <si>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</si>
  <si>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</si>
  <si>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</si>
  <si>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</si>
  <si>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</si>
  <si>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</si>
  <si>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</si>
  <si>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</si>
  <si>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</si>
  <si>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</si>
  <si>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</si>
  <si>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</si>
  <si>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</si>
  <si>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</si>
  <si>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</si>
  <si>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</si>
  <si>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</si>
  <si>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</si>
  <si>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</si>
  <si>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</si>
  <si>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</si>
  <si>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</si>
  <si>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</si>
  <si>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</si>
  <si>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</si>
  <si>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</si>
  <si>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</si>
  <si>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</si>
  <si>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</si>
  <si>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</si>
  <si>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</si>
  <si>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</si>
  <si>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</si>
  <si>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</si>
  <si>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</si>
  <si>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</si>
  <si>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</si>
  <si>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</si>
  <si>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</si>
  <si>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</si>
  <si>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</si>
  <si>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</si>
  <si>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</si>
  <si>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</si>
  <si>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</si>
  <si>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</si>
  <si>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</si>
  <si>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</si>
  <si>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</si>
  <si>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</si>
  <si>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</si>
  <si>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</si>
  <si>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</si>
  <si>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</si>
  <si>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</si>
  <si>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</si>
  <si>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</si>
  <si>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</si>
  <si>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</si>
  <si>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</si>
  <si>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</si>
  <si>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</si>
  <si>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</si>
  <si>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</si>
  <si>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</si>
  <si>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</si>
  <si>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</si>
  <si>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</si>
  <si>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</si>
  <si>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</si>
  <si>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</si>
  <si>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</si>
  <si>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</si>
  <si>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</si>
  <si>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</si>
  <si>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</si>
  <si>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</si>
  <si>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</si>
  <si>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</si>
  <si>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</si>
  <si>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</si>
  <si>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</si>
  <si>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</si>
  <si>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</si>
  <si>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</si>
  <si>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</si>
  <si>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</si>
  <si>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</si>
  <si>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</si>
  <si>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</si>
  <si>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</si>
  <si>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</si>
  <si>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</si>
  <si>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</si>
  <si>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</si>
  <si>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</si>
  <si>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</si>
  <si>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</si>
  <si>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</si>
  <si>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</si>
  <si>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</si>
  <si>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</si>
  <si>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</si>
  <si>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</si>
  <si>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</si>
  <si>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</si>
  <si>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</si>
  <si>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</si>
  <si>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</si>
  <si>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</si>
  <si>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</si>
  <si>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</si>
  <si>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</si>
  <si>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</si>
  <si>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</si>
  <si>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</si>
  <si>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</si>
  <si>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</si>
  <si>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</si>
  <si>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</si>
  <si>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</si>
  <si>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</si>
  <si>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</si>
  <si>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</si>
  <si>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</si>
  <si>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</si>
  <si>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</si>
  <si>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</si>
  <si>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</si>
  <si>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</si>
  <si>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</si>
  <si>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</si>
  <si>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</si>
  <si>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</si>
  <si>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</si>
  <si>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</si>
  <si>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</si>
  <si>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</si>
  <si>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</si>
  <si>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</si>
  <si>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</si>
  <si>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</si>
  <si>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</si>
  <si>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</si>
  <si>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</si>
  <si>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</si>
  <si>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</si>
  <si>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</si>
  <si>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</si>
  <si>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</si>
  <si>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</si>
  <si>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</si>
  <si>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</si>
  <si>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</si>
  <si>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</si>
  <si>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</si>
  <si>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</si>
  <si>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</si>
  <si>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</si>
  <si>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</si>
  <si>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</si>
  <si>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</si>
  <si>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</si>
  <si>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</si>
  <si>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</si>
  <si>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</si>
  <si>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</si>
  <si>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</si>
  <si>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</si>
  <si>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</si>
  <si>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</si>
  <si>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</si>
  <si>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</si>
  <si>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</si>
  <si>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</si>
  <si>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</si>
  <si>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</si>
  <si>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</si>
  <si>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</si>
  <si>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</si>
  <si>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</si>
  <si>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</si>
  <si>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</si>
  <si>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</si>
  <si>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</si>
  <si>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</si>
  <si>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</si>
  <si>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</si>
  <si>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</si>
  <si>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</si>
  <si>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</si>
  <si>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</si>
  <si>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</si>
  <si>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</si>
  <si>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</si>
  <si>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</si>
  <si>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</si>
  <si>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</si>
  <si>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</si>
  <si>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</si>
  <si>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</si>
  <si>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</si>
  <si>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</si>
  <si>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</si>
  <si>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</si>
  <si>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</si>
  <si>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</si>
  <si>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</si>
  <si>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</si>
  <si>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</si>
  <si>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</si>
  <si>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</si>
  <si>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</si>
  <si>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</si>
  <si>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</si>
  <si>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</si>
  <si>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</si>
  <si>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</si>
  <si>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</si>
  <si>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</si>
  <si>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</si>
  <si>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</si>
  <si>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</si>
  <si>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</si>
  <si>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</si>
  <si>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</si>
  <si>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</si>
  <si>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</si>
  <si>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</si>
  <si>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</si>
  <si>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</si>
  <si>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</si>
  <si>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</si>
  <si>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</si>
  <si>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</si>
  <si>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</si>
  <si>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</si>
  <si>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</si>
  <si>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</si>
  <si>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</si>
  <si>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</si>
  <si>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</si>
  <si>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</si>
  <si>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</si>
  <si>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</si>
  <si>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</si>
  <si>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</si>
  <si>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</si>
  <si>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</si>
  <si>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</si>
  <si>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</si>
  <si>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</si>
  <si>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</si>
  <si>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</si>
  <si>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</si>
  <si>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</si>
  <si>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</si>
  <si>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</si>
  <si>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</si>
  <si>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</si>
  <si>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</si>
  <si>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</si>
  <si>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</si>
  <si>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</si>
  <si>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</si>
  <si>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</si>
  <si>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</si>
  <si>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</si>
  <si>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</si>
  <si>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</si>
  <si>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</si>
  <si>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</si>
  <si>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</si>
  <si>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</si>
  <si>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</si>
  <si>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</si>
  <si>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</si>
  <si>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</si>
  <si>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</si>
  <si>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</si>
  <si>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</si>
  <si>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</si>
  <si>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</si>
  <si>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</si>
  <si>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</si>
  <si>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</si>
  <si>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</si>
  <si>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</si>
  <si>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</si>
  <si>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</si>
  <si>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</si>
  <si>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</si>
  <si>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</si>
  <si>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</si>
  <si>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</si>
  <si>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</si>
  <si>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</si>
  <si>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</si>
  <si>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</si>
  <si>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</si>
  <si>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</si>
  <si>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</si>
  <si>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</si>
  <si>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</si>
  <si>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</si>
  <si>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</si>
  <si>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</si>
  <si>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</si>
  <si>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</si>
  <si>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</si>
  <si>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</si>
  <si>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</si>
  <si>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</si>
  <si>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</si>
  <si>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</si>
  <si>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</si>
  <si>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</si>
  <si>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</si>
  <si>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</si>
  <si>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</si>
  <si>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</si>
  <si>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</si>
  <si>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</si>
  <si>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</si>
  <si>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</si>
  <si>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</si>
  <si>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</si>
  <si>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</si>
  <si>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</si>
  <si>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</si>
  <si>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</si>
  <si>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</si>
  <si>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</si>
  <si>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</si>
  <si>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</si>
  <si>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</si>
  <si>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</si>
  <si>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</si>
  <si>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</si>
  <si>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</si>
  <si>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</si>
  <si>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</si>
  <si>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</si>
  <si>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</si>
  <si>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</si>
  <si>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</si>
  <si>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</si>
  <si>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</si>
  <si>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</si>
  <si>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</si>
  <si>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</si>
  <si>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</si>
  <si>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</si>
  <si>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</si>
  <si>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</si>
  <si>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</si>
  <si>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</si>
  <si>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</si>
  <si>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</si>
  <si>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</si>
  <si>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</si>
  <si>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</si>
  <si>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</si>
  <si>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</si>
  <si>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</si>
  <si>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</si>
  <si>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</si>
  <si>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</si>
  <si>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</si>
  <si>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</si>
  <si>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</si>
  <si>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</si>
  <si>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</si>
  <si>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</si>
  <si>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</si>
  <si>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</si>
  <si>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</si>
  <si>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</si>
  <si>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</si>
  <si>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</si>
  <si>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</si>
  <si>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</si>
  <si>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</si>
  <si>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</si>
  <si>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</si>
  <si>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</si>
  <si>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</si>
  <si>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</si>
  <si>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</si>
  <si>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</si>
  <si>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</si>
  <si>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</si>
  <si>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</si>
  <si>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</si>
  <si>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</si>
  <si>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</si>
  <si>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</si>
  <si>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</si>
  <si>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</si>
  <si>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</si>
  <si>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</si>
  <si>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</si>
  <si>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</si>
  <si>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</si>
  <si>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</si>
  <si>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</si>
  <si>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</si>
  <si>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</si>
  <si>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</si>
  <si>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</si>
  <si>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</si>
  <si>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</si>
  <si>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</si>
  <si>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</si>
  <si>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</si>
  <si>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</si>
  <si>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</si>
  <si>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</si>
  <si>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</si>
  <si>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</si>
  <si>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</si>
  <si>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</si>
  <si>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</si>
  <si>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</si>
  <si>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</si>
  <si>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</si>
  <si>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</si>
  <si>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</si>
  <si>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</si>
  <si>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</si>
  <si>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</si>
  <si>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</si>
  <si>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</si>
  <si>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</si>
  <si>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</si>
  <si>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</si>
  <si>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</si>
  <si>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</si>
  <si>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</si>
  <si>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</si>
  <si>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</si>
  <si>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</si>
  <si>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</si>
  <si>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</si>
  <si>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</si>
  <si>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</si>
  <si>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</si>
  <si>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</si>
  <si>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</si>
  <si>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</si>
  <si>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</si>
  <si>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</si>
  <si>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</si>
  <si>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</si>
  <si>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</si>
  <si>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</si>
  <si>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</si>
  <si>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</si>
  <si>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</si>
  <si>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</si>
  <si>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</si>
  <si>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</si>
  <si>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</si>
  <si>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</si>
  <si>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</si>
  <si>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</si>
  <si>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</si>
  <si>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</si>
  <si>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</si>
  <si>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</si>
  <si>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</si>
  <si>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</si>
  <si>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</si>
  <si>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</si>
  <si>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</si>
  <si>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</si>
  <si>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</si>
  <si>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</si>
  <si>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</si>
  <si>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</si>
  <si>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</si>
  <si>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</si>
  <si>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</si>
  <si>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</si>
  <si>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</si>
  <si>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</si>
  <si>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</si>
  <si>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</si>
  <si>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</si>
  <si>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</si>
  <si>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</si>
  <si>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</si>
  <si>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</si>
  <si>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</si>
  <si>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</si>
  <si>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</si>
  <si>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</si>
  <si>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</si>
  <si>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</si>
  <si>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</si>
  <si>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</si>
  <si>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</si>
  <si>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</si>
  <si>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</si>
  <si>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</si>
  <si>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</si>
  <si>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</si>
  <si>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</si>
  <si>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</si>
  <si>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</si>
  <si>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</si>
  <si>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</si>
  <si>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</si>
  <si>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</si>
  <si>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</si>
  <si>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</si>
  <si>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</si>
  <si>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</si>
  <si>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</si>
  <si>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</si>
  <si>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</si>
  <si>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</si>
  <si>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</si>
  <si>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</si>
  <si>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</si>
  <si>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</si>
  <si>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</si>
  <si>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</si>
  <si>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</si>
  <si>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</si>
  <si>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</si>
  <si>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</si>
  <si>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</si>
  <si>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</si>
  <si>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</si>
  <si>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</si>
  <si>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</si>
  <si>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</si>
  <si>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</si>
  <si>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</si>
  <si>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</si>
  <si>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</si>
  <si>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</si>
  <si>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</si>
  <si>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</si>
  <si>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</si>
  <si>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</si>
  <si>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</si>
  <si>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</si>
  <si>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</si>
  <si>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</si>
  <si>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</si>
  <si>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</si>
  <si>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</si>
  <si>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</si>
  <si>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</si>
  <si>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</si>
  <si>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</si>
  <si>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</si>
  <si>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</si>
  <si>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</si>
  <si>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</si>
  <si>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</si>
  <si>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</si>
  <si>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</si>
  <si>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</si>
  <si>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</si>
  <si>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</si>
  <si>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</si>
  <si>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</si>
  <si>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</si>
  <si>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</si>
  <si>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</si>
  <si>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</si>
  <si>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</si>
  <si>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</si>
  <si>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</si>
  <si>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</si>
  <si>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</si>
  <si>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</si>
  <si>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</si>
  <si>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</si>
  <si>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</si>
  <si>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</si>
  <si>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</si>
  <si>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</si>
  <si>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</si>
  <si>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</si>
  <si>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</si>
  <si>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</si>
  <si>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</si>
  <si>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</si>
  <si>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</si>
  <si>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</si>
  <si>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</si>
  <si>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</si>
  <si>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</si>
  <si>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</si>
  <si>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</si>
  <si>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</si>
  <si>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</si>
  <si>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</si>
  <si>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</si>
  <si>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</si>
  <si>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</si>
  <si>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</si>
  <si>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</si>
  <si>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</si>
  <si>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</si>
  <si>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</si>
  <si>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</si>
  <si>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</si>
  <si>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</si>
  <si>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</si>
  <si>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</si>
  <si>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</si>
  <si>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</si>
  <si>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</si>
  <si>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</si>
  <si>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</si>
  <si>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</si>
  <si>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</si>
  <si>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</si>
  <si>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</si>
  <si>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</si>
  <si>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</si>
  <si>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</si>
  <si>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</si>
  <si>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</si>
  <si>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</si>
  <si>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</si>
  <si>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</si>
  <si>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</si>
  <si>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</si>
  <si>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</si>
  <si>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</si>
  <si>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</si>
  <si>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</si>
  <si>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</si>
  <si>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</si>
  <si>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</si>
  <si>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</si>
  <si>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</si>
  <si>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</si>
  <si>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</si>
  <si>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</si>
  <si>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</si>
  <si>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</si>
  <si>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</si>
  <si>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</si>
  <si>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</si>
  <si>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</si>
  <si>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</si>
  <si>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</si>
  <si>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</si>
  <si>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</si>
  <si>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</si>
  <si>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</si>
  <si>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</si>
  <si>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</si>
  <si>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</si>
  <si>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</si>
  <si>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</si>
  <si>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</si>
  <si>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</si>
  <si>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</si>
  <si>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</si>
  <si>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</si>
  <si>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</si>
  <si>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</si>
  <si>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</si>
  <si>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</si>
  <si>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</si>
  <si>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</si>
  <si>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</si>
  <si>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</si>
  <si>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</si>
  <si>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</si>
  <si>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</si>
  <si>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</si>
  <si>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</si>
  <si>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</si>
  <si>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</si>
  <si>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</si>
  <si>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</si>
  <si>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</si>
  <si>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</si>
  <si>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</si>
  <si>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</si>
  <si>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</si>
  <si>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</si>
  <si>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</si>
  <si>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</si>
  <si>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</si>
  <si>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</si>
  <si>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</si>
  <si>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</si>
  <si>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</si>
  <si>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</si>
  <si>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</si>
  <si>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</si>
  <si>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</si>
  <si>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</si>
  <si>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</si>
  <si>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</si>
  <si>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</si>
  <si>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</si>
  <si>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</si>
  <si>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</si>
  <si>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</si>
  <si>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</si>
  <si>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</si>
  <si>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</si>
  <si>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</si>
  <si>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</si>
  <si>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</si>
  <si>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</si>
  <si>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</si>
  <si>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</si>
  <si>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</si>
  <si>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</si>
  <si>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</si>
  <si>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</si>
  <si>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</si>
  <si>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</si>
  <si>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</si>
  <si>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</si>
  <si>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</si>
  <si>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</si>
  <si>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</si>
  <si>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</si>
  <si>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</si>
  <si>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</si>
  <si>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</si>
  <si>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</si>
  <si>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</si>
  <si>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</si>
  <si>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</si>
  <si>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</si>
  <si>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</si>
  <si>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</si>
  <si>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</si>
  <si>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</si>
  <si>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</si>
  <si>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</si>
  <si>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</si>
  <si>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</si>
  <si>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</si>
  <si>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</si>
  <si>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</si>
  <si>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</si>
  <si>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</si>
  <si>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</si>
  <si>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</si>
  <si>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</si>
  <si>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</si>
  <si>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</si>
  <si>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</si>
  <si>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</si>
  <si>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</si>
  <si>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</si>
  <si>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</si>
  <si>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</si>
  <si>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</si>
  <si>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</si>
  <si>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</si>
  <si>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</si>
  <si>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</si>
  <si>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</si>
  <si>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</si>
  <si>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</si>
  <si>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</si>
  <si>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</si>
  <si>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</si>
  <si>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</si>
  <si>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</si>
  <si>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</si>
  <si>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</si>
  <si>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</si>
  <si>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</si>
  <si>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</si>
  <si>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</si>
  <si>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</si>
  <si>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</si>
  <si>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</si>
  <si>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</si>
  <si>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</si>
  <si>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</si>
  <si>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</si>
  <si>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</si>
  <si>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</si>
  <si>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</si>
  <si>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</si>
  <si>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</si>
  <si>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</si>
  <si>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</si>
  <si>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</si>
  <si>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</si>
  <si>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</si>
  <si>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</si>
  <si>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</si>
  <si>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</si>
  <si>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</si>
  <si>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</si>
  <si>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</si>
  <si>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</si>
  <si>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</si>
  <si>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</si>
  <si>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</si>
  <si>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</si>
  <si>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</si>
  <si>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</si>
  <si>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</si>
  <si>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</si>
  <si>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</si>
  <si>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</si>
  <si>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</si>
  <si>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</si>
  <si>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</si>
  <si>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</si>
  <si>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</si>
  <si>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</si>
  <si>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</si>
  <si>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</si>
  <si>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</si>
  <si>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</si>
  <si>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</si>
  <si>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</si>
  <si>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</si>
  <si>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</si>
  <si>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</si>
  <si>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</si>
  <si>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</si>
  <si>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</si>
  <si>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</si>
  <si>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</si>
  <si>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</si>
  <si>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</si>
  <si>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</si>
  <si>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</si>
  <si>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</si>
  <si>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</si>
  <si>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</si>
  <si>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</si>
  <si>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</si>
  <si>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</si>
  <si>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</si>
  <si>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</si>
  <si>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</si>
  <si>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</si>
  <si>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</si>
  <si>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</si>
  <si>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</si>
  <si>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</si>
  <si>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</si>
  <si>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</si>
  <si>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</si>
  <si>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</si>
  <si>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</si>
  <si>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</si>
  <si>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</si>
  <si>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</si>
  <si>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</si>
  <si>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</si>
  <si>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</si>
  <si>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</si>
  <si>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</si>
  <si>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</si>
  <si>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</si>
  <si>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</si>
  <si>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</si>
  <si>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</si>
  <si>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</si>
  <si>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</si>
  <si>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</si>
  <si>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</si>
  <si>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</si>
  <si>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</si>
  <si>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</si>
  <si>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</si>
  <si>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</si>
  <si>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</si>
  <si>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</si>
  <si>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</si>
  <si>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</si>
  <si>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</si>
  <si>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</si>
  <si>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</si>
  <si>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</si>
  <si>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</si>
  <si>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</si>
  <si>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</si>
  <si>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</si>
  <si>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</si>
  <si>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</si>
  <si>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</si>
  <si>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</si>
  <si>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</si>
  <si>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</si>
  <si>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</si>
  <si>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</si>
  <si>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</si>
  <si>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</si>
  <si>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</si>
  <si>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</si>
  <si>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</si>
  <si>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</si>
  <si>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</si>
  <si>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</si>
  <si>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</si>
  <si>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</si>
  <si>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</si>
  <si>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</si>
  <si>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</si>
  <si>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</si>
  <si>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</si>
  <si>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</si>
  <si>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</si>
  <si>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</si>
  <si>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</si>
  <si>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</si>
  <si>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</si>
  <si>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</si>
  <si>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</si>
  <si>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</si>
  <si>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</si>
  <si>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</si>
  <si>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</si>
  <si>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</si>
  <si>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</si>
  <si>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</si>
  <si>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</si>
  <si>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</si>
  <si>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</si>
  <si>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</si>
  <si>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</si>
  <si>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</si>
  <si>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</si>
  <si>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</si>
  <si>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</si>
  <si>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</si>
  <si>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</si>
  <si>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</si>
  <si>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</si>
  <si>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</si>
  <si>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</si>
  <si>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</si>
  <si>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</si>
  <si>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</si>
  <si>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</si>
  <si>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</si>
  <si>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</si>
  <si>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</si>
  <si>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</si>
  <si>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</si>
  <si>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</si>
  <si>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</si>
  <si>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</si>
  <si>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</si>
  <si>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</si>
  <si>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</si>
  <si>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</si>
  <si>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</si>
  <si>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</si>
  <si>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</si>
  <si>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</si>
  <si>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</si>
  <si>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</si>
  <si>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</si>
  <si>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</si>
  <si>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</si>
  <si>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</si>
  <si>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</si>
  <si>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</si>
  <si>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</si>
  <si>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</si>
  <si>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</si>
  <si>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</si>
  <si>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</si>
  <si>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</si>
  <si>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</si>
  <si>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</si>
  <si>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</si>
  <si>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</si>
  <si>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</si>
  <si>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</si>
  <si>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</si>
  <si>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</si>
  <si>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</si>
  <si>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</si>
  <si>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</si>
  <si>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</si>
  <si>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</si>
  <si>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</si>
  <si>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</si>
  <si>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</si>
  <si>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</si>
  <si>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</si>
  <si>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</si>
  <si>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</si>
  <si>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</si>
  <si>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</si>
  <si>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</si>
  <si>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</si>
  <si>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</si>
  <si>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</si>
  <si>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</si>
  <si>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</si>
  <si>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</si>
  <si>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</si>
  <si>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</si>
  <si>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</si>
  <si>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</si>
  <si>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</si>
  <si>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</si>
  <si>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</si>
  <si>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</si>
  <si>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</si>
  <si>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</si>
  <si>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</si>
  <si>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</si>
  <si>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</si>
  <si>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</si>
  <si>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</si>
  <si>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</si>
  <si>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</si>
  <si>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</si>
  <si>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</si>
  <si>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</si>
  <si>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</si>
  <si>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</si>
  <si>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</si>
  <si>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</si>
  <si>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</si>
  <si>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</si>
  <si>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</si>
  <si>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</si>
  <si>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</si>
  <si>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</si>
  <si>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</si>
  <si>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</si>
  <si>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</si>
  <si>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</si>
  <si>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</si>
  <si>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</si>
  <si>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</si>
  <si>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</si>
  <si>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</si>
  <si>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</si>
  <si>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</si>
  <si>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</si>
  <si>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</si>
  <si>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</si>
  <si>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</si>
  <si>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</si>
  <si>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</si>
  <si>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</si>
  <si>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</si>
  <si>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</si>
  <si>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</si>
  <si>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</si>
  <si>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</si>
  <si>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</si>
  <si>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</si>
  <si>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</si>
  <si>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</si>
  <si>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</si>
  <si>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</si>
  <si>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</si>
  <si>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</si>
  <si>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</si>
  <si>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</si>
  <si>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</si>
  <si>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</si>
  <si>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</si>
  <si>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</si>
  <si>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</si>
  <si>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</si>
  <si>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</si>
  <si>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</si>
  <si>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</si>
  <si>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</si>
  <si>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</si>
  <si>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</si>
  <si>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</si>
  <si>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</si>
  <si>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</si>
  <si>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</si>
  <si>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</si>
  <si>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</si>
  <si>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</si>
  <si>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</si>
  <si>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</si>
  <si>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</si>
  <si>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</si>
  <si>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</si>
  <si>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</si>
  <si>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</si>
  <si>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</si>
  <si>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</si>
  <si>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</si>
  <si>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</si>
  <si>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</si>
  <si>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</si>
  <si>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</si>
  <si>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</si>
  <si>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</si>
  <si>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</si>
  <si>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</si>
  <si>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</si>
  <si>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</si>
  <si>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</si>
  <si>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</si>
  <si>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</si>
  <si>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</si>
  <si>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</si>
  <si>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</si>
  <si>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</si>
  <si>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</si>
  <si>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</si>
  <si>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</si>
  <si>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</si>
  <si>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</si>
  <si>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</si>
  <si>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</si>
  <si>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</si>
  <si>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</si>
  <si>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</si>
  <si>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</si>
  <si>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</si>
  <si>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</si>
  <si>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</si>
  <si>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</si>
  <si>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</si>
  <si>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</si>
  <si>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</si>
  <si>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</si>
  <si>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</si>
  <si>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</si>
  <si>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</si>
  <si>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</si>
  <si>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</si>
  <si>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</si>
  <si>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</si>
  <si>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</si>
  <si>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</si>
  <si>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</si>
  <si>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</si>
  <si>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</si>
  <si>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</si>
  <si>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</si>
  <si>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</si>
  <si>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</si>
  <si>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</si>
  <si>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</si>
  <si>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</si>
  <si>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</si>
  <si>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</si>
  <si>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</si>
  <si>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</si>
  <si>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</si>
  <si>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</si>
  <si>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</si>
  <si>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</si>
  <si>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</si>
  <si>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</si>
  <si>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</si>
  <si>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</si>
  <si>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</si>
  <si>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</si>
  <si>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</si>
  <si>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</si>
  <si>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</si>
  <si>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</si>
  <si>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</si>
  <si>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</si>
  <si>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</si>
  <si>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</si>
  <si>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</si>
  <si>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</si>
  <si>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</si>
  <si>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</si>
  <si>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</si>
  <si>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</si>
  <si>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</si>
  <si>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</si>
  <si>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</si>
  <si>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</si>
  <si>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</si>
  <si>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</si>
  <si>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</si>
  <si>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</si>
  <si>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</si>
  <si>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</si>
  <si>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</si>
  <si>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</si>
  <si>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</si>
  <si>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</si>
  <si>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</si>
  <si>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</si>
  <si>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</si>
  <si>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</si>
  <si>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</si>
  <si>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</si>
  <si>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</si>
  <si>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</si>
  <si>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</si>
  <si>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</si>
  <si>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</si>
  <si>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</si>
  <si>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</si>
  <si>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</si>
  <si>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</si>
  <si>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</si>
  <si>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</si>
  <si>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</si>
  <si>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</si>
  <si>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</si>
  <si>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</si>
  <si>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</si>
  <si>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</si>
  <si>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</si>
  <si>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</si>
  <si>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</si>
  <si>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</si>
  <si>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</si>
  <si>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</si>
  <si>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</si>
  <si>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</si>
  <si>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</si>
  <si>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</si>
  <si>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</si>
  <si>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</si>
  <si>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</si>
  <si>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</si>
  <si>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</si>
  <si>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</si>
  <si>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</si>
  <si>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</si>
  <si>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</si>
  <si>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</si>
  <si>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</si>
  <si>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</si>
  <si>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</si>
  <si>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</si>
  <si>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</si>
  <si>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</si>
  <si>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</si>
  <si>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</si>
  <si>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</si>
  <si>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</si>
  <si>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</si>
  <si>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</si>
  <si>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</si>
  <si>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</si>
  <si>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</si>
  <si>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</si>
  <si>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</si>
  <si>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</si>
  <si>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</si>
  <si>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</si>
  <si>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</si>
  <si>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</si>
  <si>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</si>
  <si>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</si>
  <si>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</si>
  <si>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</si>
  <si>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</si>
  <si>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</si>
  <si>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</si>
  <si>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</si>
  <si>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</si>
  <si>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</si>
  <si>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</si>
  <si>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</si>
  <si>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</si>
  <si>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</si>
  <si>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</si>
  <si>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</si>
  <si>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</si>
  <si>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</si>
  <si>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</si>
  <si>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</si>
  <si>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</si>
  <si>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</si>
  <si>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</si>
  <si>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</si>
  <si>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</si>
  <si>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</si>
  <si>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</si>
  <si>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</si>
  <si>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</si>
  <si>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</si>
  <si>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</si>
  <si>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</si>
  <si>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</si>
  <si>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</si>
  <si>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</si>
  <si>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</si>
  <si>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</si>
  <si>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</si>
  <si>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</si>
  <si>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</si>
  <si>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</si>
  <si>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</si>
  <si>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</si>
  <si>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</si>
  <si>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</si>
  <si>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</si>
  <si>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</si>
  <si>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</si>
  <si>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</si>
  <si>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</si>
  <si>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</si>
  <si>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</si>
  <si>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</si>
  <si>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</si>
  <si>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</si>
  <si>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</si>
  <si>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</si>
  <si>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</si>
  <si>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</si>
  <si>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</si>
  <si>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</si>
  <si>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</si>
  <si>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</si>
  <si>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</si>
  <si>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</si>
  <si>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</si>
  <si>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</si>
  <si>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</si>
  <si>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</si>
  <si>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</si>
  <si>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</si>
  <si>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</si>
  <si>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</si>
  <si>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</si>
  <si>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</si>
  <si>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</si>
  <si>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</si>
  <si>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</si>
  <si>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</si>
  <si>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</si>
  <si>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</si>
  <si>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</si>
  <si>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</si>
  <si>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</si>
  <si>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</si>
  <si>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</si>
  <si>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</si>
  <si>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</si>
  <si>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</si>
  <si>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</si>
  <si>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</si>
  <si>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</si>
  <si>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</si>
  <si>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</si>
  <si>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</si>
  <si>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</si>
  <si>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</si>
  <si>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</si>
  <si>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</si>
  <si>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</si>
  <si>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</si>
  <si>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</si>
  <si>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</si>
  <si>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</si>
  <si>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</si>
  <si>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</si>
  <si>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</si>
  <si>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</si>
  <si>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</si>
  <si>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</si>
  <si>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</si>
  <si>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</si>
  <si>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</si>
  <si>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</si>
  <si>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</si>
  <si>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</si>
  <si>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</si>
  <si>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</si>
  <si>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</si>
  <si>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</si>
  <si>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</si>
  <si>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</si>
  <si>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</si>
  <si>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</si>
  <si>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</si>
  <si>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</si>
  <si>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</si>
  <si>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</si>
  <si>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</si>
  <si>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</si>
  <si>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</si>
  <si>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</si>
  <si>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</si>
  <si>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</si>
  <si>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</si>
  <si>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</si>
  <si>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</si>
  <si>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</si>
  <si>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</si>
  <si>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</si>
  <si>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</si>
  <si>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</si>
  <si>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</si>
  <si>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</si>
  <si>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</si>
  <si>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</si>
  <si>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</si>
  <si>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</si>
  <si>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</si>
  <si>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</si>
  <si>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</si>
  <si>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</si>
  <si>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</si>
  <si>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</si>
  <si>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</si>
  <si>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</si>
  <si>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</si>
  <si>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</si>
  <si>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</si>
  <si>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</si>
  <si>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</si>
  <si>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</si>
  <si>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</si>
  <si>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</si>
  <si>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</si>
  <si>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</si>
  <si>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</si>
  <si>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</si>
  <si>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</si>
  <si>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</si>
  <si>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</si>
  <si>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</si>
  <si>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</si>
  <si>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</si>
  <si>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</si>
  <si>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</si>
  <si>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</si>
  <si>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</si>
  <si>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</si>
  <si>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</si>
  <si>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</si>
  <si>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</si>
  <si>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</si>
  <si>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</si>
  <si>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</si>
  <si>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</si>
  <si>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</si>
  <si>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</si>
  <si>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</si>
  <si>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</si>
  <si>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</si>
  <si>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</si>
  <si>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</si>
  <si>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</si>
  <si>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</si>
  <si>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</si>
  <si>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</si>
  <si>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</si>
  <si>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</si>
  <si>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</si>
  <si>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</si>
  <si>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</si>
  <si>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</si>
  <si>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</si>
  <si>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</si>
  <si>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</si>
  <si>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</si>
  <si>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</si>
  <si>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</si>
  <si>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</si>
  <si>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</si>
  <si>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</si>
  <si>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</si>
  <si>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</si>
  <si>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</si>
  <si>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</si>
  <si>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</si>
  <si>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</si>
  <si>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</si>
  <si>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</si>
  <si>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</si>
  <si>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</si>
  <si>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</si>
  <si>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</si>
  <si>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</si>
  <si>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</si>
  <si>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</si>
  <si>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</si>
  <si>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</si>
  <si>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</si>
  <si>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</si>
  <si>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</si>
  <si>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</si>
  <si>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</si>
  <si>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</si>
  <si>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</si>
  <si>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</si>
  <si>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</si>
  <si>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</si>
  <si>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</si>
  <si>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</si>
  <si>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</si>
  <si>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</si>
  <si>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</si>
  <si>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</si>
  <si>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</si>
  <si>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</si>
  <si>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</si>
  <si>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</si>
  <si>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</si>
  <si>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</si>
  <si>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</si>
  <si>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</si>
  <si>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</si>
  <si>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</si>
  <si>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</si>
  <si>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</si>
  <si>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</si>
  <si>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</si>
  <si>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</si>
  <si>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</si>
  <si>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</si>
  <si>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</si>
  <si>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</si>
  <si>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</si>
  <si>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</si>
  <si>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</si>
  <si>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</si>
  <si>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</si>
  <si>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</si>
  <si>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</si>
  <si>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</si>
  <si>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</si>
  <si>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</si>
  <si>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</si>
  <si>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</si>
  <si>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</si>
  <si>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</si>
  <si>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</si>
  <si>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</si>
  <si>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</si>
  <si>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</si>
  <si>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</si>
  <si>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</si>
  <si>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</si>
  <si>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</si>
  <si>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</si>
  <si>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</si>
  <si>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</si>
  <si>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</si>
  <si>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</si>
  <si>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</si>
  <si>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</si>
  <si>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</si>
  <si>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</si>
  <si>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</si>
  <si>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</si>
  <si>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</si>
  <si>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</si>
  <si>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</si>
  <si>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</si>
  <si>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</si>
  <si>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</si>
  <si>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</si>
  <si>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</si>
  <si>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</si>
  <si>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</si>
  <si>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</si>
  <si>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</si>
  <si>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</si>
  <si>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</si>
  <si>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</si>
  <si>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</si>
  <si>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</si>
  <si>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</si>
  <si>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</si>
  <si>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</si>
  <si>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</si>
  <si>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</si>
  <si>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</si>
  <si>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</si>
  <si>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</si>
  <si>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</si>
  <si>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</si>
  <si>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</si>
  <si>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</si>
  <si>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</si>
  <si>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</si>
  <si>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</si>
  <si>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</si>
  <si>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</si>
  <si>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</si>
  <si>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</si>
  <si>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</si>
  <si>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</si>
  <si>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</si>
  <si>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</si>
  <si>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</si>
  <si>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</si>
  <si>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</si>
  <si>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</si>
  <si>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</si>
  <si>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</si>
  <si>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</si>
  <si>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</si>
  <si>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</si>
  <si>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</si>
  <si>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</si>
  <si>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</si>
  <si>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</si>
  <si>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</si>
  <si>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</si>
  <si>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</si>
  <si>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</si>
  <si>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</si>
  <si>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</si>
  <si>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</si>
  <si>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</si>
  <si>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</si>
  <si>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</si>
  <si>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</si>
  <si>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</si>
  <si>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</si>
  <si>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</si>
  <si>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</si>
  <si>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</si>
  <si>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</si>
  <si>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</si>
  <si>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</si>
  <si>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</si>
  <si>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</si>
  <si>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</si>
  <si>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</si>
  <si>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</si>
  <si>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</si>
  <si>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</si>
  <si>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</si>
  <si>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</si>
  <si>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</si>
  <si>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</si>
  <si>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</si>
  <si>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</si>
  <si>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</si>
  <si>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</si>
  <si>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</si>
  <si>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</si>
  <si>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</si>
  <si>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</si>
  <si>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</si>
  <si>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</si>
  <si>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</si>
  <si>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</si>
  <si>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</si>
  <si>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</si>
  <si>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</si>
  <si>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</si>
  <si>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</si>
  <si>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</si>
  <si>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</si>
  <si>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</si>
  <si>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</si>
  <si>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</si>
  <si>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</si>
  <si>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</si>
  <si>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</si>
  <si>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</si>
  <si>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</si>
  <si>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</si>
  <si>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</si>
  <si>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</si>
  <si>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</si>
  <si>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</si>
  <si>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</si>
  <si>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</si>
  <si>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</si>
  <si>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</si>
  <si>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</si>
  <si>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</si>
  <si>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</si>
  <si>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</si>
  <si>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</si>
  <si>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</si>
  <si>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</si>
  <si>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</si>
  <si>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</si>
  <si>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</si>
  <si>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</si>
  <si>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</si>
  <si>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</si>
  <si>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</si>
  <si>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</si>
  <si>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</si>
  <si>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</si>
  <si>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</si>
  <si>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</si>
  <si>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</si>
  <si>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</si>
  <si>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</si>
  <si>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</si>
  <si>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</si>
  <si>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</si>
  <si>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</si>
  <si>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</si>
  <si>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</si>
  <si>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</si>
  <si>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</si>
  <si>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</si>
  <si>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</si>
  <si>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</si>
  <si>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</si>
  <si>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</si>
  <si>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</si>
  <si>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</si>
  <si>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</si>
  <si>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</si>
  <si>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</si>
  <si>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</si>
  <si>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</si>
  <si>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</si>
  <si>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</si>
  <si>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</si>
  <si>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</si>
  <si>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</si>
  <si>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</si>
  <si>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</si>
  <si>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</si>
  <si>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</si>
  <si>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</si>
  <si>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</si>
  <si>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</si>
  <si>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</si>
  <si>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</si>
  <si>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</si>
  <si>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</si>
  <si>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</si>
  <si>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</si>
  <si>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</si>
  <si>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</si>
  <si>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</si>
  <si>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</si>
  <si>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</si>
  <si>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</si>
  <si>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</si>
  <si>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</si>
  <si>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</si>
  <si>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</si>
  <si>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</si>
  <si>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</si>
  <si>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</si>
  <si>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</si>
  <si>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</si>
  <si>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</si>
  <si>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</si>
  <si>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</si>
  <si>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</si>
  <si>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</si>
  <si>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</si>
  <si>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</si>
  <si>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</si>
  <si>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</si>
  <si>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</si>
  <si>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</si>
  <si>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</si>
  <si>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</si>
  <si>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</si>
  <si>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</si>
  <si>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</si>
  <si>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</si>
  <si>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</si>
  <si>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</si>
  <si>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</si>
  <si>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</si>
  <si>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</si>
  <si>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</si>
  <si>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</si>
  <si>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</si>
  <si>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</si>
  <si>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</si>
  <si>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</si>
  <si>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</si>
  <si>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</si>
  <si>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</si>
  <si>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</si>
  <si>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</si>
  <si>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</si>
  <si>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</si>
  <si>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</si>
  <si>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</si>
  <si>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</si>
  <si>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</si>
  <si>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</si>
  <si>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</si>
  <si>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</si>
  <si>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</si>
  <si>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</si>
  <si>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</si>
  <si>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</si>
  <si>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</si>
  <si>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</si>
  <si>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</si>
  <si>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</si>
  <si>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</si>
  <si>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</si>
  <si>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</si>
  <si>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</si>
  <si>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</si>
  <si>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</si>
  <si>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</si>
  <si>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</si>
  <si>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</si>
  <si>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</si>
  <si>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</si>
  <si>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</si>
  <si>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</si>
  <si>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</si>
  <si>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</si>
  <si>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</si>
  <si>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</si>
  <si>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</si>
  <si>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</si>
  <si>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</si>
  <si>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</si>
  <si>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</si>
  <si>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</si>
  <si>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</si>
  <si>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</si>
  <si>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</si>
  <si>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</si>
  <si>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</si>
  <si>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</si>
  <si>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</si>
  <si>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</si>
  <si>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</si>
  <si>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</si>
  <si>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</si>
  <si>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</si>
  <si>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</si>
  <si>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</si>
  <si>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</si>
  <si>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</si>
  <si>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</si>
  <si>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</si>
  <si>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</si>
  <si>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</si>
  <si>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</si>
  <si>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</si>
  <si>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</si>
  <si>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</si>
  <si>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</si>
  <si>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</si>
  <si>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</si>
  <si>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</si>
  <si>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</si>
  <si>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</si>
  <si>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</si>
  <si>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</si>
  <si>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</si>
  <si>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</si>
  <si>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</si>
  <si>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</si>
  <si>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</si>
  <si>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</si>
  <si>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</si>
  <si>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</si>
  <si>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</si>
  <si>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</si>
  <si>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</si>
  <si>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</si>
  <si>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</si>
  <si>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</si>
  <si>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</si>
  <si>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</si>
  <si>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</si>
  <si>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</si>
  <si>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</si>
  <si>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</si>
  <si>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</si>
  <si>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</si>
  <si>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</si>
  <si>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</si>
  <si>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</si>
  <si>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</si>
  <si>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</si>
  <si>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</si>
  <si>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</si>
  <si>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</si>
  <si>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</si>
  <si>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</si>
  <si>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</si>
  <si>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</si>
  <si>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</si>
  <si>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</si>
  <si>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</si>
  <si>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</si>
  <si>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</si>
  <si>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</si>
  <si>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</si>
  <si>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</si>
  <si>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</si>
  <si>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</si>
  <si>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</si>
  <si>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</si>
  <si>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</si>
  <si>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</si>
  <si>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</si>
  <si>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</si>
  <si>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</si>
  <si>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</si>
  <si>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</si>
  <si>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</si>
  <si>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</si>
  <si>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</si>
  <si>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</si>
  <si>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</si>
  <si>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</si>
  <si>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</si>
  <si>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</si>
  <si>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</si>
  <si>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</si>
  <si>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</si>
  <si>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</si>
  <si>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</si>
  <si>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</si>
  <si>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</si>
  <si>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</si>
  <si>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</si>
  <si>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</si>
  <si>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</si>
  <si>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</si>
  <si>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</si>
  <si>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</si>
  <si>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</si>
  <si>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</si>
  <si>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</si>
  <si>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</si>
  <si>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</si>
  <si>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</si>
  <si>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</si>
  <si>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</si>
  <si>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</si>
  <si>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</si>
  <si>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</si>
  <si>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</si>
  <si>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</si>
  <si>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</si>
  <si>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</si>
  <si>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</si>
  <si>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</si>
  <si>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</si>
  <si>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</si>
  <si>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</si>
  <si>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</si>
  <si>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</si>
  <si>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</si>
  <si>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</si>
  <si>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</si>
  <si>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</si>
  <si>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</si>
  <si>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</si>
  <si>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</si>
  <si>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</si>
  <si>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</si>
  <si>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</si>
  <si>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</si>
  <si>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</si>
  <si>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</si>
  <si>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</si>
  <si>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</si>
  <si>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</si>
  <si>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</si>
  <si>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</si>
  <si>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</si>
  <si>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</si>
  <si>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</si>
  <si>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</si>
  <si>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</si>
  <si>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</si>
  <si>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</si>
  <si>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</si>
  <si>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</si>
  <si>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</si>
  <si>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</si>
  <si>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</si>
  <si>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</si>
  <si>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</si>
  <si>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</si>
  <si>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</si>
  <si>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</si>
  <si>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</si>
  <si>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</si>
  <si>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</si>
  <si>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</si>
  <si>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</si>
  <si>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</si>
  <si>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</si>
  <si>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</si>
  <si>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</si>
  <si>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</si>
  <si>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</si>
  <si>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</si>
  <si>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</si>
  <si>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</si>
  <si>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</si>
  <si>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</si>
  <si>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</si>
  <si>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</si>
  <si>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</si>
  <si>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</si>
  <si>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</si>
  <si>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</si>
  <si>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</si>
  <si>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</si>
  <si>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</si>
  <si>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</si>
  <si>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</si>
  <si>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</si>
  <si>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</si>
  <si>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</si>
  <si>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</si>
  <si>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</si>
  <si>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</si>
  <si>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</si>
  <si>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</si>
  <si>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</si>
  <si>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</si>
  <si>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</si>
  <si>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</si>
  <si>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</si>
  <si>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</si>
  <si>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</si>
  <si>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</si>
  <si>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</si>
  <si>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</si>
  <si>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</si>
  <si>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</si>
  <si>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</si>
  <si>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</si>
  <si>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</si>
  <si>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</si>
  <si>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</si>
  <si>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</si>
  <si>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</si>
  <si>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</si>
  <si>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</si>
  <si>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</si>
  <si>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</si>
  <si>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</si>
  <si>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</si>
  <si>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</si>
  <si>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</si>
  <si>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</si>
  <si>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</si>
  <si>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</si>
  <si>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</si>
  <si>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</si>
  <si>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</si>
  <si>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</si>
  <si>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</si>
  <si>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</si>
  <si>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</si>
  <si>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</si>
  <si>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</si>
  <si>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</si>
  <si>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</si>
  <si>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</si>
  <si>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</si>
  <si>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</si>
  <si>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</si>
  <si>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</si>
  <si>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</si>
  <si>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</si>
  <si>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</si>
  <si>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</si>
  <si>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</si>
  <si>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</si>
  <si>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</si>
  <si>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</si>
  <si>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</si>
  <si>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</si>
  <si>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</si>
  <si>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</si>
  <si>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</si>
  <si>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</si>
  <si>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</si>
  <si>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</si>
  <si>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</si>
  <si>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</si>
  <si>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</si>
  <si>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</si>
  <si>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</si>
  <si>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</si>
  <si>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</si>
  <si>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</si>
  <si>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</si>
  <si>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</si>
  <si>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</si>
  <si>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</si>
  <si>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</si>
  <si>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</si>
  <si>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</si>
  <si>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</si>
  <si>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</si>
  <si>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</si>
  <si>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</si>
  <si>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</si>
  <si>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</si>
  <si>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</si>
  <si>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</si>
  <si>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</si>
  <si>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</si>
  <si>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</si>
  <si>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</si>
  <si>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</si>
  <si>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</si>
  <si>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</si>
  <si>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</si>
  <si>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</si>
  <si>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</si>
  <si>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</si>
  <si>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</si>
  <si>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</si>
  <si>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</si>
  <si>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</si>
  <si>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</si>
  <si>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</si>
  <si>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</si>
  <si>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</si>
  <si>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</si>
  <si>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</si>
  <si>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</si>
  <si>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</si>
  <si>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</si>
  <si>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</si>
  <si>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</si>
  <si>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</si>
  <si>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</si>
  <si>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</si>
  <si>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</si>
  <si>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</si>
  <si>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</si>
  <si>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</si>
  <si>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</si>
  <si>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</si>
  <si>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</si>
  <si>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</si>
  <si>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</si>
  <si>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</si>
  <si>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</si>
  <si>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</si>
  <si>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</si>
  <si>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</si>
  <si>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</si>
  <si>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</si>
  <si>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</si>
  <si>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</si>
  <si>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</si>
  <si>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</si>
  <si>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</si>
  <si>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</si>
  <si>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</si>
  <si>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</si>
  <si>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</si>
  <si>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</si>
  <si>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</si>
  <si>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</si>
  <si>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</si>
  <si>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</si>
  <si>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</si>
  <si>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</si>
  <si>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</si>
  <si>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</si>
  <si>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</si>
  <si>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</si>
  <si>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</si>
  <si>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</si>
  <si>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</si>
  <si>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</si>
  <si>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</si>
  <si>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</si>
  <si>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</si>
  <si>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</si>
  <si>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</si>
  <si>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</si>
  <si>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</si>
  <si>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</si>
  <si>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</si>
  <si>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</si>
  <si>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</si>
  <si>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</si>
  <si>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</si>
  <si>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</si>
  <si>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</si>
  <si>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</si>
  <si>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</si>
  <si>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</si>
  <si>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</si>
  <si>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</si>
  <si>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</si>
  <si>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</si>
  <si>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</si>
  <si>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</si>
  <si>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</si>
  <si>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</si>
  <si>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</si>
  <si>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</si>
  <si>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</si>
  <si>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</si>
  <si>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</si>
  <si>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</si>
  <si>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</si>
  <si>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</si>
  <si>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</si>
  <si>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</si>
  <si>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</si>
  <si>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</si>
  <si>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</si>
  <si>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</si>
  <si>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</si>
  <si>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</si>
  <si>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</si>
  <si>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</si>
  <si>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</si>
  <si>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</si>
  <si>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</si>
  <si>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</si>
  <si>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</si>
  <si>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</si>
  <si>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</si>
  <si>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</si>
  <si>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</si>
  <si>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</si>
  <si>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</si>
  <si>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</si>
  <si>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</si>
  <si>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</si>
  <si>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</si>
  <si>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</si>
  <si>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</si>
  <si>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</si>
  <si>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</si>
  <si>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</si>
  <si>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</si>
  <si>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</si>
  <si>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</si>
  <si>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</si>
  <si>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</si>
  <si>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</si>
  <si>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</si>
  <si>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</si>
  <si>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</si>
  <si>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</si>
  <si>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</si>
  <si>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</si>
  <si>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</si>
  <si>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</si>
  <si>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</si>
  <si>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</si>
  <si>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</si>
  <si>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</si>
  <si>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</si>
  <si>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</si>
  <si>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</si>
  <si>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</si>
  <si>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</si>
  <si>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</si>
  <si>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</si>
  <si>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</si>
  <si>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</si>
  <si>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</si>
  <si>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</si>
  <si>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</si>
  <si>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</si>
  <si>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</si>
  <si>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</si>
  <si>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</si>
  <si>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</si>
  <si>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</si>
  <si>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</si>
  <si>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</si>
  <si>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</si>
  <si>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</si>
  <si>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</si>
  <si>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</si>
  <si>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</si>
  <si>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</si>
  <si>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</si>
  <si>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</si>
  <si>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</si>
  <si>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</si>
  <si>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</si>
  <si>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</si>
  <si>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</si>
  <si>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</si>
  <si>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</si>
  <si>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</si>
  <si>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</si>
  <si>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</si>
  <si>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</si>
  <si>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</si>
  <si>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</si>
  <si>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</si>
  <si>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</si>
  <si>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</si>
  <si>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</si>
  <si>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</si>
  <si>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</si>
  <si>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</si>
  <si>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</si>
  <si>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</si>
  <si>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</si>
  <si>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</si>
  <si>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</si>
  <si>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</si>
  <si>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</si>
  <si>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</si>
  <si>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</si>
  <si>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</si>
  <si>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</si>
  <si>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</si>
  <si>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</si>
  <si>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</si>
  <si>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</si>
  <si>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</si>
  <si>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</si>
  <si>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</si>
  <si>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</si>
  <si>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</si>
  <si>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</si>
  <si>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</si>
  <si>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</si>
  <si>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</si>
  <si>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</si>
  <si>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</si>
  <si>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</si>
  <si>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</si>
  <si>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</si>
  <si>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</si>
  <si>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</si>
  <si>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</si>
  <si>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</si>
  <si>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</si>
  <si>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</si>
  <si>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</si>
  <si>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</si>
  <si>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</si>
  <si>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</si>
  <si>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</si>
  <si>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</si>
  <si>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</si>
  <si>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</si>
  <si>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</si>
  <si>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</si>
  <si>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</si>
  <si>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</si>
  <si>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</si>
  <si>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</si>
  <si>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</si>
  <si>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</si>
  <si>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</si>
  <si>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</si>
  <si>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</si>
  <si>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</si>
  <si>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</si>
  <si>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</si>
  <si>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</si>
  <si>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</si>
  <si>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</si>
  <si>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</si>
  <si>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</si>
  <si>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</si>
  <si>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</si>
  <si>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</si>
  <si>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</si>
  <si>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</si>
  <si>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</si>
  <si>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</si>
  <si>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</si>
  <si>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</si>
  <si>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</si>
  <si>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</si>
  <si>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</si>
  <si>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</si>
  <si>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</si>
  <si>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</si>
  <si>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</si>
  <si>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</si>
  <si>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</si>
  <si>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</si>
  <si>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</si>
  <si>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</si>
  <si>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</si>
  <si>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</si>
  <si>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</si>
  <si>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</si>
  <si>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</si>
  <si>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</si>
  <si>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</si>
  <si>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</si>
  <si>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</si>
  <si>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</si>
  <si>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</si>
  <si>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</si>
  <si>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</si>
  <si>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</si>
  <si>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</si>
  <si>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</si>
  <si>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</si>
  <si>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</si>
  <si>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</si>
  <si>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</si>
  <si>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</si>
  <si>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</si>
  <si>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</si>
  <si>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</si>
  <si>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</si>
  <si>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</si>
  <si>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</si>
  <si>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</si>
  <si>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</si>
  <si>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</si>
  <si>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</si>
  <si>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</si>
  <si>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</si>
  <si>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</si>
  <si>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</si>
  <si>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</si>
  <si>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</si>
  <si>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</si>
  <si>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</si>
  <si>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</si>
  <si>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</si>
  <si>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</si>
  <si>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</si>
  <si>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</si>
  <si>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</si>
  <si>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</si>
  <si>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</si>
  <si>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</si>
  <si>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</si>
  <si>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</si>
  <si>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</si>
  <si>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</si>
  <si>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</si>
  <si>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</si>
  <si>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</si>
  <si>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</si>
  <si>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</si>
  <si>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</si>
  <si>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</si>
  <si>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</si>
  <si>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</si>
  <si>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</si>
  <si>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</si>
  <si>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</si>
  <si>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</si>
  <si>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</si>
  <si>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</si>
  <si>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</si>
  <si>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</si>
  <si>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</si>
  <si>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</si>
  <si>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</si>
  <si>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</si>
  <si>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</si>
  <si>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</si>
  <si>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</si>
  <si>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</si>
  <si>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</si>
  <si>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</si>
  <si>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</si>
  <si>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</si>
  <si>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</si>
  <si>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</si>
  <si>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</si>
  <si>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</si>
  <si>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</si>
  <si>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</si>
  <si>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</si>
  <si>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</si>
  <si>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</si>
  <si>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</si>
  <si>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</si>
  <si>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</si>
  <si>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</si>
  <si>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</si>
  <si>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</si>
  <si>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</si>
  <si>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</si>
  <si>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</si>
  <si>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</si>
  <si>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</si>
  <si>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</si>
  <si>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</si>
  <si>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</si>
  <si>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</si>
  <si>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</si>
  <si>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</si>
  <si>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</si>
  <si>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</si>
  <si>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</si>
  <si>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</si>
  <si>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</si>
  <si>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</si>
  <si>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</si>
  <si>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</si>
  <si>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</si>
  <si>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</si>
  <si>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</si>
  <si>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</si>
  <si>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</si>
  <si>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</si>
  <si>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</si>
  <si>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</si>
  <si>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</si>
  <si>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</si>
  <si>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</si>
  <si>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</si>
  <si>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</si>
  <si>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</si>
  <si>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</si>
  <si>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</si>
  <si>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</si>
  <si>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</si>
  <si>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</si>
  <si>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</si>
  <si>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</si>
  <si>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</si>
  <si>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</si>
  <si>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</si>
  <si>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</si>
  <si>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</si>
  <si>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</si>
  <si>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</si>
  <si>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</si>
  <si>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</si>
  <si>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</si>
  <si>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</si>
  <si>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</si>
  <si>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</si>
  <si>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</si>
  <si>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</si>
  <si>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</si>
  <si>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</si>
  <si>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</si>
  <si>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</si>
  <si>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</si>
  <si>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</si>
  <si>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</si>
  <si>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</si>
  <si>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</si>
  <si>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</si>
  <si>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</si>
  <si>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</si>
  <si>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</si>
  <si>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</si>
  <si>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</si>
  <si>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</si>
  <si>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</si>
  <si>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</si>
  <si>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</si>
  <si>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</si>
  <si>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</si>
  <si>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</si>
  <si>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</si>
  <si>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</si>
  <si>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</si>
  <si>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</si>
  <si>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</si>
  <si>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</si>
  <si>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</si>
  <si>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</si>
  <si>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</si>
  <si>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</si>
  <si>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</si>
  <si>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</si>
  <si>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</si>
  <si>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</si>
  <si>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</si>
  <si>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</si>
  <si>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</si>
  <si>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</si>
  <si>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</si>
  <si>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</si>
  <si>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</si>
  <si>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</si>
  <si>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</si>
  <si>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</si>
  <si>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</si>
  <si>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</si>
  <si>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</si>
  <si>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</si>
  <si>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</si>
  <si>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</si>
  <si>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</si>
  <si>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</si>
  <si>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</si>
  <si>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</si>
  <si>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</si>
  <si>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</si>
  <si>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</si>
  <si>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</si>
  <si>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</si>
  <si>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</si>
  <si>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</si>
  <si>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</si>
  <si>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</si>
  <si>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</si>
  <si>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</si>
  <si>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</si>
  <si>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</si>
  <si>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</si>
  <si>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</si>
  <si>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</si>
  <si>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</si>
  <si>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</si>
  <si>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</si>
  <si>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</si>
  <si>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</si>
  <si>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</si>
  <si>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</si>
  <si>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</si>
  <si>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</si>
  <si>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</si>
  <si>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</si>
  <si>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</si>
  <si>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</si>
  <si>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</si>
  <si>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</si>
  <si>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</si>
  <si>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</si>
  <si>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</si>
  <si>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</si>
  <si>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</si>
  <si>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</si>
  <si>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</si>
  <si>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</si>
  <si>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</si>
  <si>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</si>
  <si>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</si>
  <si>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</si>
  <si>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</si>
  <si>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</si>
  <si>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</si>
  <si>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</si>
  <si>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</si>
  <si>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</si>
  <si>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</si>
  <si>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</si>
  <si>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</si>
  <si>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</si>
  <si>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</si>
  <si>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</si>
  <si>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</si>
  <si>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</si>
  <si>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</si>
  <si>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</si>
  <si>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</si>
  <si>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</si>
  <si>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</si>
  <si>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</si>
  <si>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</si>
  <si>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</si>
  <si>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</si>
  <si>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</si>
  <si>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</si>
  <si>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</si>
  <si>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</si>
  <si>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</si>
  <si>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</si>
  <si>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</si>
  <si>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</si>
  <si>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</si>
  <si>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</si>
  <si>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</si>
  <si>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</si>
  <si>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</si>
  <si>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</si>
  <si>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</si>
  <si>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</si>
  <si>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</si>
  <si>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</si>
  <si>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</si>
  <si>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</si>
  <si>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</si>
  <si>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</si>
  <si>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</si>
  <si>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</si>
  <si>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</si>
  <si>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</si>
  <si>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</si>
  <si>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</si>
  <si>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</si>
  <si>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</si>
  <si>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</si>
  <si>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</si>
  <si>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</si>
  <si>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</si>
  <si>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</si>
  <si>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</si>
  <si>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</si>
  <si>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</si>
  <si>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</si>
  <si>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</si>
  <si>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</si>
  <si>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</si>
  <si>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</si>
  <si>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</si>
  <si>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</si>
  <si>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</si>
  <si>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</si>
  <si>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</si>
  <si>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</si>
  <si>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</si>
  <si>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</si>
  <si>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</si>
  <si>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</si>
  <si>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</si>
  <si>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</si>
  <si>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</si>
  <si>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</si>
  <si>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</si>
  <si>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</si>
  <si>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</si>
  <si>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</si>
  <si>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</si>
  <si>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</si>
  <si>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</si>
  <si>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</si>
  <si>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</si>
  <si>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</si>
  <si>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</si>
  <si>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</si>
  <si>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</si>
  <si>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</si>
  <si>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</si>
  <si>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</si>
  <si>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</si>
  <si>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</si>
  <si>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</si>
  <si>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</si>
  <si>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</si>
  <si>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</si>
  <si>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</si>
  <si>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</si>
  <si>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</si>
  <si>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</si>
  <si>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</si>
  <si>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</si>
  <si>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</si>
  <si>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</si>
  <si>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</si>
  <si>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</si>
  <si>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</si>
  <si>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</si>
  <si>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</si>
  <si>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</si>
  <si>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</si>
  <si>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</si>
  <si>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</si>
  <si>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</si>
  <si>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</si>
  <si>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</si>
  <si>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</si>
  <si>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</si>
  <si>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</si>
  <si>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</si>
  <si>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</si>
  <si>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</si>
  <si>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</si>
  <si>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</si>
  <si>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</si>
  <si>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</si>
  <si>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</si>
  <si>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</si>
  <si>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</si>
  <si>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</si>
  <si>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</si>
  <si>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</si>
  <si>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</si>
  <si>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</si>
  <si>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</si>
  <si>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</si>
  <si>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</si>
  <si>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</si>
  <si>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</si>
  <si>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</si>
  <si>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</si>
  <si>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</si>
  <si>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</si>
  <si>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</si>
  <si>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</si>
  <si>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</si>
  <si>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</si>
  <si>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</si>
  <si>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</si>
  <si>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</si>
  <si>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</si>
  <si>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</si>
  <si>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</si>
  <si>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</si>
  <si>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</si>
  <si>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</si>
  <si>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</si>
  <si>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</si>
  <si>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</si>
  <si>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</si>
  <si>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</si>
  <si>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</si>
  <si>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</si>
  <si>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</si>
  <si>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</si>
  <si>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</si>
  <si>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</si>
  <si>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</si>
  <si>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</si>
  <si>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</si>
  <si>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</si>
  <si>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</si>
  <si>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</si>
  <si>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</si>
  <si>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</si>
  <si>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</si>
  <si>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</si>
  <si>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</si>
  <si>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</si>
  <si>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</si>
  <si>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</si>
  <si>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</si>
  <si>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</si>
  <si>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</si>
  <si>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</si>
  <si>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</si>
  <si>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</si>
  <si>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</si>
  <si>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</si>
  <si>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</si>
  <si>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</si>
  <si>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</si>
  <si>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</si>
  <si>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</si>
  <si>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</si>
  <si>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</si>
  <si>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</si>
  <si>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</si>
  <si>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</si>
  <si>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</si>
  <si>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</si>
  <si>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</si>
  <si>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</si>
  <si>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</si>
  <si>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</si>
  <si>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</si>
  <si>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</si>
  <si>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</si>
  <si>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</si>
  <si>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</si>
  <si>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</si>
  <si>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</si>
  <si>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</si>
  <si>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</si>
  <si>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</si>
  <si>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</si>
  <si>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</si>
  <si>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</si>
  <si>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</si>
  <si>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</si>
  <si>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</si>
  <si>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</si>
  <si>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</si>
  <si>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</si>
  <si>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</si>
  <si>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</si>
  <si>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</si>
  <si>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</si>
  <si>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</si>
  <si>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</si>
  <si>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</si>
  <si>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</si>
  <si>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</si>
  <si>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</si>
  <si>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</si>
  <si>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</si>
  <si>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</si>
  <si>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</si>
  <si>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</si>
  <si>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</si>
  <si>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</si>
  <si>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</si>
  <si>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</si>
  <si>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</si>
  <si>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</si>
  <si>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</si>
  <si>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</si>
  <si>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</si>
  <si>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</si>
  <si>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</si>
  <si>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</si>
  <si>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</si>
  <si>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</si>
  <si>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</si>
  <si>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</si>
  <si>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</si>
  <si>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</si>
  <si>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</si>
  <si>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</si>
  <si>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</si>
  <si>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</si>
  <si>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</si>
  <si>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</si>
  <si>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</si>
  <si>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</si>
  <si>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</si>
  <si>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</si>
  <si>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</si>
  <si>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</si>
  <si>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</si>
  <si>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</si>
  <si>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</si>
  <si>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</si>
  <si>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</si>
  <si>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</si>
  <si>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</si>
  <si>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</si>
  <si>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</si>
  <si>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</si>
  <si>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</si>
  <si>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</si>
  <si>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</si>
  <si>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</si>
  <si>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</si>
  <si>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</si>
  <si>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</si>
  <si>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</si>
  <si>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</si>
  <si>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</si>
  <si>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</si>
  <si>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</si>
  <si>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</si>
  <si>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</si>
  <si>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</si>
  <si>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</si>
  <si>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</si>
  <si>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</si>
  <si>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</si>
  <si>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</si>
  <si>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</si>
  <si>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</si>
  <si>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</si>
  <si>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</si>
  <si>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</si>
  <si>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</si>
  <si>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</si>
  <si>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</si>
  <si>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</si>
  <si>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</si>
  <si>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</si>
  <si>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</si>
  <si>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</si>
  <si>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</si>
  <si>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</si>
  <si>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</si>
  <si>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</si>
  <si>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</si>
  <si>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</si>
  <si>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</si>
  <si>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</si>
  <si>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</si>
  <si>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</si>
  <si>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</si>
  <si>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</si>
  <si>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</si>
  <si>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</si>
  <si>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</si>
  <si>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</si>
  <si>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</si>
  <si>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</si>
  <si>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</si>
  <si>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</si>
  <si>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</si>
  <si>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</si>
  <si>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</si>
  <si>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</si>
  <si>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</si>
  <si>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</si>
  <si>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</si>
  <si>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</si>
  <si>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</si>
  <si>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</si>
  <si>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</si>
  <si>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</si>
  <si>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</si>
  <si>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</si>
  <si>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</si>
  <si>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</si>
  <si>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</si>
  <si>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</si>
  <si>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</si>
  <si>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</si>
  <si>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</si>
  <si>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</si>
  <si>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</si>
  <si>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</si>
  <si>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</si>
  <si>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</si>
  <si>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</si>
  <si>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</si>
  <si>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</si>
  <si>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</si>
  <si>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</si>
  <si>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</si>
  <si>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</si>
  <si>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</si>
  <si>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</si>
  <si>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</si>
  <si>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</si>
  <si>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</si>
  <si>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</si>
  <si>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</si>
  <si>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</si>
  <si>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</si>
  <si>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</si>
  <si>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</si>
  <si>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</si>
  <si>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</si>
  <si>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</si>
  <si>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</si>
  <si>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</si>
  <si>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</si>
  <si>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</si>
  <si>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</si>
  <si>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</si>
  <si>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</si>
  <si>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</si>
  <si>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</si>
  <si>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</si>
  <si>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</si>
  <si>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</si>
  <si>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</si>
  <si>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</si>
  <si>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</si>
  <si>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</si>
  <si>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</si>
  <si>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</si>
  <si>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</si>
  <si>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</si>
  <si>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</si>
  <si>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</si>
  <si>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</si>
  <si>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</si>
  <si>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</si>
  <si>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</si>
  <si>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</si>
  <si>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</si>
  <si>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</si>
  <si>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</si>
  <si>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</si>
  <si>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</si>
  <si>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</si>
  <si>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</si>
  <si>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</si>
  <si>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</si>
  <si>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</si>
  <si>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</si>
  <si>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</si>
  <si>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</si>
  <si>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</si>
  <si>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</si>
  <si>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</si>
  <si>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</si>
  <si>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</si>
  <si>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</si>
  <si>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</si>
  <si>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</si>
  <si>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</si>
  <si>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</si>
  <si>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</si>
  <si>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</si>
  <si>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</si>
  <si>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</si>
  <si>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</si>
  <si>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</si>
  <si>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</si>
  <si>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</si>
  <si>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</si>
  <si>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</si>
  <si>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</si>
  <si>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</si>
  <si>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</si>
  <si>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</si>
  <si>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</si>
  <si>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</si>
  <si>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</si>
  <si>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</si>
  <si>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</si>
  <si>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</si>
  <si>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</si>
  <si>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</si>
  <si>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</si>
  <si>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</si>
  <si>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</si>
  <si>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</si>
  <si>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</si>
  <si>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</si>
  <si>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</si>
  <si>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</si>
  <si>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</si>
  <si>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</si>
  <si>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</si>
  <si>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</si>
  <si>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</si>
  <si>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</si>
  <si>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</si>
  <si>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</si>
  <si>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</si>
  <si>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</si>
  <si>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</si>
  <si>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</si>
  <si>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</si>
  <si>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</si>
  <si>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</si>
  <si>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</si>
  <si>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</si>
  <si>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</si>
  <si>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</si>
  <si>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</si>
  <si>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</si>
  <si>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</si>
  <si>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</si>
  <si>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</si>
  <si>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</si>
  <si>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</si>
  <si>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</si>
  <si>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</si>
  <si>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</si>
  <si>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</si>
  <si>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</si>
  <si>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</si>
  <si>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</si>
  <si>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</si>
  <si>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</si>
  <si>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</si>
  <si>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</si>
  <si>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</si>
  <si>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</si>
  <si>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</si>
  <si>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</si>
  <si>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</si>
  <si>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</si>
  <si>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</si>
  <si>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</si>
  <si>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</si>
  <si>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</si>
  <si>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</si>
  <si>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</si>
  <si>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</si>
  <si>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</si>
  <si>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</si>
  <si>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</si>
  <si>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</si>
  <si>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</si>
  <si>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</si>
  <si>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</si>
  <si>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</si>
  <si>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</si>
  <si>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</si>
  <si>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</si>
  <si>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</si>
  <si>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</si>
  <si>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</si>
  <si>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</si>
  <si>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</si>
  <si>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</si>
  <si>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</si>
  <si>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</si>
  <si>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</si>
  <si>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</si>
  <si>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</si>
  <si>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</si>
  <si>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</si>
  <si>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</si>
  <si>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</si>
  <si>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</si>
  <si>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</si>
  <si>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</si>
  <si>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</si>
  <si>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</si>
  <si>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</si>
  <si>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</si>
  <si>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</si>
  <si>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</si>
  <si>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</si>
  <si>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</si>
  <si>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</si>
  <si>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</si>
  <si>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</si>
  <si>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</si>
  <si>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</si>
  <si>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</si>
  <si>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</si>
  <si>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</si>
  <si>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</si>
  <si>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</si>
  <si>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</si>
  <si>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</si>
  <si>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</si>
  <si>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</si>
  <si>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</si>
  <si>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</si>
  <si>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</si>
  <si>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</si>
  <si>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</si>
  <si>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</si>
  <si>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</si>
  <si>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</si>
  <si>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</si>
  <si>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</si>
  <si>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</si>
  <si>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</si>
  <si>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</si>
  <si>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</si>
  <si>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</si>
  <si>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</si>
  <si>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</si>
  <si>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</si>
  <si>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</si>
  <si>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</si>
  <si>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</si>
  <si>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</si>
  <si>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</si>
  <si>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</si>
  <si>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</si>
  <si>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</si>
  <si>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</si>
  <si>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</si>
  <si>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</si>
  <si>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</si>
  <si>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</si>
  <si>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</si>
  <si>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</si>
  <si>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</si>
  <si>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</si>
  <si>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</si>
  <si>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</si>
  <si>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</si>
  <si>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</si>
  <si>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</si>
  <si>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</si>
  <si>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</si>
  <si>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</si>
  <si>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</si>
  <si>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</si>
  <si>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</si>
  <si>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</si>
  <si>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</si>
  <si>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</si>
  <si>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</si>
  <si>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</si>
  <si>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</si>
  <si>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</si>
  <si>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</si>
  <si>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</si>
  <si>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</si>
  <si>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</si>
  <si>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</si>
  <si>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</si>
  <si>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</si>
  <si>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</si>
  <si>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</si>
  <si>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</si>
  <si>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</si>
  <si>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</si>
  <si>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</si>
  <si>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</si>
  <si>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</si>
  <si>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</si>
  <si>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</si>
  <si>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</si>
  <si>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</si>
  <si>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</si>
  <si>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</si>
  <si>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</si>
  <si>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</si>
  <si>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</si>
  <si>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</si>
  <si>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</si>
  <si>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</si>
  <si>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</si>
  <si>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</si>
  <si>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</si>
  <si>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</si>
  <si>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</si>
  <si>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</si>
  <si>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</si>
  <si>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</si>
  <si>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</si>
  <si>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</si>
  <si>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</si>
  <si>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</si>
  <si>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</si>
  <si>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</si>
  <si>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</si>
  <si>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</si>
  <si>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</si>
  <si>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</si>
  <si>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</si>
  <si>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</si>
  <si>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</si>
  <si>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</si>
  <si>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</si>
  <si>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</si>
  <si>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</si>
  <si>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</si>
  <si>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</si>
  <si>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</si>
  <si>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</si>
  <si>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</si>
  <si>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</si>
  <si>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</si>
  <si>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</si>
  <si>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</si>
  <si>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</si>
  <si>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</si>
  <si>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</si>
  <si>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</si>
  <si>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</si>
  <si>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</si>
  <si>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</si>
  <si>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</si>
  <si>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</si>
  <si>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</si>
  <si>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</si>
  <si>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</si>
  <si>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</si>
  <si>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</si>
  <si>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</si>
  <si>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</si>
  <si>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</si>
  <si>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</si>
  <si>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</si>
  <si>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</si>
  <si>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</si>
  <si>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</si>
  <si>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</si>
  <si>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</si>
  <si>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</si>
  <si>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</si>
  <si>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</si>
  <si>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</si>
  <si>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</si>
  <si>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</si>
  <si>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</si>
  <si>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</si>
  <si>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</si>
  <si>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</si>
  <si>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</si>
  <si>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</si>
  <si>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</si>
  <si>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</si>
  <si>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</si>
  <si>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</si>
  <si>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</si>
  <si>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</si>
  <si>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</si>
  <si>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</si>
  <si>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</si>
  <si>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</si>
  <si>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</si>
  <si>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</si>
  <si>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</si>
  <si>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</si>
  <si>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</si>
  <si>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</si>
  <si>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</si>
  <si>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</si>
  <si>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</si>
  <si>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</si>
  <si>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</si>
  <si>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</si>
  <si>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</si>
  <si>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</si>
  <si>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</si>
  <si>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</si>
  <si>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</si>
  <si>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</si>
  <si>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</si>
  <si>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</si>
  <si>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</si>
  <si>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</si>
  <si>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</si>
  <si>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</si>
  <si>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</si>
  <si>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</si>
  <si>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</si>
  <si>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</si>
  <si>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</si>
  <si>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</si>
  <si>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</si>
  <si>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</si>
  <si>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</si>
  <si>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</si>
  <si>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</si>
  <si>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</si>
  <si>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</si>
  <si>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</si>
  <si>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</si>
  <si>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</si>
  <si>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</si>
  <si>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</si>
  <si>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</si>
  <si>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</si>
  <si>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</si>
  <si>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</si>
  <si>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</si>
  <si>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</si>
  <si>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</si>
  <si>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</si>
  <si>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</si>
  <si>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</si>
  <si>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</si>
  <si>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</si>
  <si>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</si>
  <si>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</si>
  <si>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</si>
  <si>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</si>
  <si>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</si>
  <si>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</si>
  <si>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</si>
  <si>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</si>
  <si>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</si>
  <si>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</si>
  <si>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</si>
  <si>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</si>
  <si>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</si>
  <si>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</si>
  <si>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</si>
  <si>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</si>
  <si>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</si>
  <si>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</si>
  <si>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</si>
  <si>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</si>
  <si>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</si>
  <si>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</si>
  <si>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</si>
  <si>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</si>
  <si>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</si>
  <si>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</si>
  <si>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</si>
  <si>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</si>
  <si>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</si>
  <si>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</si>
  <si>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</si>
  <si>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</si>
  <si>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</si>
  <si>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</si>
  <si>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</si>
  <si>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</si>
  <si>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</si>
  <si>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</si>
  <si>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</si>
  <si>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</si>
  <si>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</si>
  <si>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</si>
  <si>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</si>
  <si>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</si>
  <si>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</si>
  <si>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</si>
  <si>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</si>
  <si>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</si>
  <si>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</si>
  <si>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</si>
  <si>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</si>
  <si>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</si>
  <si>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</si>
  <si>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</si>
  <si>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</si>
  <si>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</si>
  <si>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</si>
  <si>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</si>
  <si>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</si>
  <si>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</si>
  <si>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</si>
  <si>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</si>
  <si>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</si>
  <si>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</si>
  <si>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</si>
  <si>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</si>
  <si>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</si>
  <si>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</si>
  <si>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</si>
  <si>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</si>
  <si>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</si>
  <si>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</si>
  <si>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</si>
  <si>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</si>
  <si>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</si>
  <si>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</si>
  <si>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</si>
  <si>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</si>
  <si>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</si>
  <si>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</si>
  <si>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</si>
  <si>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</si>
  <si>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</si>
  <si>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</si>
  <si>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</si>
  <si>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</si>
  <si>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</si>
  <si>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</si>
  <si>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</si>
  <si>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</si>
  <si>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</si>
  <si>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</si>
  <si>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</si>
  <si>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</si>
  <si>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</si>
  <si>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</si>
  <si>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</si>
  <si>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</si>
  <si>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</si>
  <si>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</si>
  <si>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</si>
  <si>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</si>
  <si>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</si>
  <si>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</si>
  <si>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</si>
  <si>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</si>
  <si>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</si>
  <si>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</si>
  <si>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</si>
  <si>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</si>
  <si>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</si>
  <si>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</si>
  <si>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</si>
  <si>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</si>
  <si>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</si>
  <si>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</si>
  <si>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</si>
  <si>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</si>
  <si>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</si>
  <si>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</si>
  <si>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</si>
  <si>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</si>
  <si>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</si>
  <si>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</si>
  <si>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</si>
  <si>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</si>
  <si>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</si>
  <si>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</si>
  <si>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</si>
  <si>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</si>
  <si>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</si>
  <si>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</si>
  <si>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</si>
  <si>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</si>
  <si>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</si>
  <si>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</si>
  <si>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</si>
  <si>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</si>
  <si>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</si>
  <si>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</si>
  <si>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</si>
  <si>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</si>
  <si>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</si>
  <si>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</si>
  <si>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</si>
  <si>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</si>
  <si>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</si>
  <si>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</si>
  <si>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</si>
  <si>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</si>
  <si>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</si>
  <si>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</si>
  <si>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</si>
  <si>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</si>
  <si>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</si>
  <si>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</si>
  <si>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</si>
  <si>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</si>
  <si>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</si>
  <si>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</si>
  <si>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</si>
  <si>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</si>
  <si>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</si>
  <si>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</si>
  <si>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</si>
  <si>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</si>
  <si>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</si>
  <si>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</si>
  <si>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</si>
  <si>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</si>
  <si>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</si>
  <si>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</si>
  <si>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</si>
  <si>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</si>
  <si>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</si>
  <si>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</si>
  <si>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</si>
  <si>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</si>
  <si>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</si>
  <si>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</si>
  <si>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</si>
  <si>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</si>
  <si>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</si>
  <si>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</si>
  <si>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</si>
  <si>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</si>
  <si>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</si>
  <si>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</si>
  <si>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</si>
  <si>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</si>
  <si>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</si>
  <si>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</si>
  <si>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</si>
  <si>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</si>
  <si>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</si>
  <si>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</si>
  <si>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</si>
  <si>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</si>
  <si>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</si>
  <si>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</si>
  <si>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</si>
  <si>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</si>
  <si>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</si>
  <si>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</si>
  <si>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</si>
  <si>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</si>
  <si>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</si>
  <si>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</si>
  <si>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</si>
  <si>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</si>
  <si>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</si>
  <si>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</si>
  <si>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</si>
  <si>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</si>
  <si>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</si>
  <si>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</si>
  <si>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</si>
  <si>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</si>
  <si>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</si>
  <si>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</si>
  <si>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</si>
  <si>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</si>
  <si>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</si>
  <si>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</si>
  <si>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</si>
  <si>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</si>
  <si>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</si>
  <si>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</si>
  <si>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</si>
  <si>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</si>
  <si>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</si>
  <si>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</si>
  <si>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</si>
  <si>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</si>
  <si>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</si>
  <si>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</si>
  <si>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</si>
  <si>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</si>
  <si>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</si>
  <si>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</si>
  <si>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</si>
  <si>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</si>
  <si>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</si>
  <si>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</si>
  <si>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</si>
  <si>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</si>
  <si>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</si>
  <si>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</si>
  <si>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</si>
  <si>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</si>
  <si>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</si>
  <si>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</si>
  <si>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</si>
  <si>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</si>
  <si>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</si>
  <si>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</si>
  <si>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</si>
  <si>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</si>
  <si>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</si>
  <si>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</si>
  <si>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</si>
  <si>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</si>
  <si>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</si>
  <si>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</si>
  <si>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</si>
  <si>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</si>
  <si>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</si>
  <si>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</si>
  <si>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</si>
  <si>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</si>
  <si>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</si>
  <si>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</si>
  <si>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</si>
  <si>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</si>
  <si>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</si>
  <si>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</si>
  <si>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</si>
  <si>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</si>
  <si>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</si>
  <si>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</si>
  <si>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</si>
  <si>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</si>
  <si>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</si>
  <si>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</si>
  <si>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</si>
  <si>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</si>
  <si>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</si>
  <si>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</si>
  <si>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</si>
  <si>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</si>
  <si>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</si>
  <si>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</si>
  <si>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</si>
  <si>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</si>
  <si>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</si>
  <si>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</si>
  <si>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</si>
  <si>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</si>
  <si>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</si>
  <si>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</si>
  <si>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</si>
  <si>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</si>
  <si>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</si>
  <si>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</si>
  <si>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</si>
  <si>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</si>
  <si>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</si>
  <si>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</si>
  <si>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</si>
  <si>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</si>
  <si>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</si>
  <si>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</si>
  <si>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</si>
  <si>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</si>
  <si>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</si>
  <si>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</si>
  <si>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</si>
  <si>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</si>
  <si>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</si>
  <si>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</si>
  <si>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</si>
  <si>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</si>
  <si>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</si>
  <si>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</si>
  <si>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</si>
  <si>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</si>
  <si>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</si>
  <si>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</si>
  <si>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</si>
  <si>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</si>
  <si>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</si>
  <si>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</si>
  <si>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</si>
  <si>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</si>
  <si>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</si>
  <si>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</si>
  <si>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</si>
  <si>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</si>
  <si>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</si>
  <si>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</si>
  <si>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</si>
  <si>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</si>
  <si>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</si>
  <si>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</si>
  <si>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</si>
  <si>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</si>
  <si>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</si>
  <si>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</si>
  <si>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</si>
  <si>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</si>
  <si>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</si>
  <si>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</si>
  <si>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</si>
  <si>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</si>
  <si>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</si>
  <si>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</si>
  <si>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</si>
  <si>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</si>
  <si>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</si>
  <si>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</si>
  <si>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</si>
  <si>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</si>
  <si>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</si>
  <si>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</si>
  <si>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</si>
  <si>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</si>
  <si>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</si>
  <si>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</si>
  <si>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</si>
  <si>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</si>
  <si>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</si>
  <si>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</si>
  <si>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</si>
  <si>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</si>
  <si>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</si>
  <si>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</si>
  <si>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</si>
  <si>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</si>
  <si>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</si>
  <si>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</si>
  <si>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</si>
  <si>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</si>
  <si>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</si>
  <si>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</si>
  <si>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</si>
  <si>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</si>
  <si>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</si>
  <si>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</si>
  <si>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</si>
  <si>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</si>
  <si>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</si>
  <si>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</si>
  <si>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</si>
  <si>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</si>
  <si>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</si>
  <si>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</si>
  <si>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</si>
  <si>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</si>
  <si>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</si>
  <si>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</si>
  <si>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</si>
  <si>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</si>
  <si>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</si>
  <si>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</si>
  <si>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</si>
  <si>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</si>
  <si>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</si>
  <si>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</si>
  <si>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</si>
  <si>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</si>
  <si>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</si>
  <si>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</si>
  <si>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</si>
  <si>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</si>
  <si>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</si>
  <si>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</si>
  <si>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</si>
  <si>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</si>
  <si>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</si>
  <si>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</si>
  <si>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</si>
  <si>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</si>
  <si>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</si>
  <si>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</si>
  <si>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</si>
  <si>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</si>
  <si>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</si>
  <si>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</si>
  <si>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</si>
  <si>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</si>
  <si>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</si>
  <si>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</si>
  <si>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</si>
  <si>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</si>
  <si>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</si>
  <si>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</si>
  <si>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</si>
  <si>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</si>
  <si>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</si>
  <si>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</si>
  <si>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</si>
  <si>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</si>
  <si>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</si>
  <si>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</si>
  <si>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</si>
  <si>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</si>
  <si>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</si>
  <si>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</si>
  <si>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</si>
  <si>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</si>
  <si>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</si>
  <si>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</si>
  <si>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</si>
  <si>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</si>
  <si>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</si>
  <si>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</si>
  <si>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</si>
  <si>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</si>
  <si>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</si>
  <si>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</si>
  <si>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</si>
  <si>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</si>
  <si>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</si>
  <si>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</si>
  <si>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</si>
  <si>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</si>
  <si>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</si>
  <si>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</si>
  <si>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</si>
  <si>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</si>
  <si>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</si>
  <si>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</si>
  <si>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</si>
  <si>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</si>
  <si>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</si>
  <si>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</si>
  <si>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</si>
  <si>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</si>
  <si>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</si>
  <si>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</si>
  <si>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</si>
  <si>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</si>
  <si>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</si>
  <si>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</si>
  <si>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</si>
  <si>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</si>
  <si>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</si>
  <si>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</si>
  <si>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</si>
  <si>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</si>
  <si>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</si>
  <si>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</si>
  <si>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</si>
  <si>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</si>
  <si>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</si>
  <si>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</si>
  <si>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</si>
  <si>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</si>
  <si>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</si>
  <si>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</si>
  <si>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</si>
  <si>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</si>
  <si>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</si>
  <si>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</si>
  <si>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</si>
  <si>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</si>
  <si>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</si>
  <si>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</si>
  <si>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</si>
  <si>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</si>
  <si>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</si>
  <si>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</si>
  <si>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</si>
  <si>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</si>
  <si>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</si>
  <si>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</si>
  <si>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</si>
  <si>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</si>
  <si>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</si>
  <si>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</si>
  <si>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</si>
  <si>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</si>
  <si>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</si>
  <si>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</si>
  <si>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</si>
  <si>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</si>
  <si>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</si>
  <si>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</si>
  <si>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</si>
  <si>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</si>
  <si>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</si>
  <si>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</si>
  <si>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</si>
  <si>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</si>
  <si>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</si>
  <si>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</si>
  <si>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</si>
  <si>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</si>
  <si>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</si>
  <si>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</si>
  <si>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</si>
  <si>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</si>
  <si>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</si>
  <si>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</si>
  <si>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</si>
  <si>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</si>
  <si>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</si>
  <si>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</si>
  <si>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</si>
  <si>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</si>
  <si>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</si>
  <si>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</si>
  <si>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</si>
  <si>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</si>
  <si>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</si>
  <si>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</si>
  <si>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</si>
  <si>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</si>
  <si>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</si>
  <si>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</si>
  <si>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</si>
  <si>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</si>
  <si>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</si>
  <si>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</si>
  <si>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</si>
  <si>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</si>
  <si>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</si>
  <si>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</si>
  <si>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</si>
  <si>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</si>
  <si>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</si>
  <si>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</si>
  <si>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</si>
  <si>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</si>
  <si>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</si>
  <si>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</si>
  <si>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</si>
  <si>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</si>
  <si>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</si>
  <si>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</si>
  <si>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</si>
  <si>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</si>
  <si>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</si>
  <si>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</si>
  <si>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</si>
  <si>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</si>
  <si>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</si>
  <si>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</si>
  <si>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</si>
  <si>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</si>
  <si>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</si>
  <si>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</si>
  <si>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</si>
  <si>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</si>
  <si>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</si>
  <si>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</si>
  <si>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</si>
  <si>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</si>
  <si>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</si>
  <si>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</si>
  <si>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</si>
  <si>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</si>
  <si>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</si>
  <si>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</si>
  <si>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</si>
  <si>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</si>
  <si>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</si>
  <si>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</si>
  <si>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</si>
  <si>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</si>
  <si>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</si>
  <si>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</si>
  <si>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</si>
  <si>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</si>
  <si>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</si>
  <si>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</si>
  <si>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</si>
  <si>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</si>
  <si>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</si>
  <si>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</si>
  <si>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</si>
  <si>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</si>
  <si>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</si>
  <si>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</si>
  <si>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</si>
  <si>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</si>
  <si>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</si>
  <si>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</si>
  <si>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</si>
  <si>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</si>
  <si>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</si>
  <si>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</si>
  <si>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</si>
  <si>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</si>
  <si>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</si>
  <si>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</si>
  <si>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</si>
  <si>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</si>
  <si>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</si>
  <si>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</si>
  <si>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</si>
  <si>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</si>
  <si>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</si>
  <si>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</si>
  <si>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</si>
  <si>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</si>
  <si>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</si>
  <si>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</si>
  <si>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</si>
  <si>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</si>
  <si>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</si>
  <si>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</si>
  <si>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</si>
  <si>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</si>
  <si>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</si>
  <si>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</si>
  <si>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</si>
  <si>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</si>
  <si>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</si>
  <si>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</si>
  <si>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</si>
  <si>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</si>
  <si>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</si>
  <si>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</si>
  <si>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</si>
  <si>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</si>
  <si>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</si>
  <si>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</si>
  <si>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</si>
  <si>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</si>
  <si>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</si>
  <si>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</si>
  <si>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</si>
  <si>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</si>
  <si>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</si>
  <si>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</si>
  <si>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</si>
  <si>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</si>
  <si>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</si>
  <si>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</si>
  <si>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</si>
  <si>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</si>
  <si>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</si>
  <si>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</si>
  <si>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</si>
  <si>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</si>
  <si>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</si>
  <si>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</si>
  <si>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</si>
  <si>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</si>
  <si>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</si>
  <si>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</si>
  <si>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</si>
  <si>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</si>
  <si>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</si>
  <si>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</si>
  <si>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</si>
  <si>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</si>
  <si>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</si>
  <si>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</si>
  <si>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</si>
  <si>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</si>
  <si>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</si>
  <si>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</si>
  <si>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</si>
  <si>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</si>
  <si>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</si>
  <si>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</si>
  <si>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</si>
  <si>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</si>
  <si>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</si>
  <si>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</si>
  <si>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</si>
  <si>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</si>
  <si>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</si>
  <si>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</si>
  <si>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</si>
  <si>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</si>
  <si>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</si>
  <si>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</si>
  <si>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</si>
  <si>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</si>
  <si>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</si>
  <si>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</si>
  <si>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</si>
  <si>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</si>
  <si>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</si>
  <si>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</si>
  <si>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</si>
  <si>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</si>
  <si>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</si>
  <si>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</si>
  <si>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</si>
  <si>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</si>
  <si>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</si>
  <si>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</si>
  <si>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</si>
  <si>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</si>
  <si>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</si>
  <si>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</si>
  <si>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</si>
  <si>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</si>
  <si>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</si>
  <si>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</si>
  <si>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</si>
  <si>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</si>
  <si>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</si>
  <si>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</si>
  <si>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</si>
  <si>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</si>
  <si>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</si>
  <si>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</si>
  <si>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</si>
  <si>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</si>
  <si>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</si>
  <si>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</si>
  <si>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</si>
  <si>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</si>
  <si>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</si>
  <si>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</si>
  <si>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</si>
  <si>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</si>
  <si>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</si>
  <si>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</si>
  <si>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</si>
  <si>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</si>
  <si>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</si>
  <si>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</si>
  <si>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</si>
  <si>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</si>
  <si>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</si>
  <si>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</si>
  <si>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</si>
  <si>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</si>
  <si>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</si>
  <si>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</si>
  <si>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</si>
  <si>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</si>
  <si>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</si>
  <si>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</si>
  <si>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</si>
  <si>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</si>
  <si>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</si>
  <si>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</si>
  <si>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</si>
  <si>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</si>
  <si>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</si>
  <si>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</si>
  <si>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</si>
  <si>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</si>
  <si>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</si>
  <si>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</si>
  <si>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</si>
  <si>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</si>
  <si>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</si>
  <si>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</si>
  <si>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</si>
  <si>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</si>
  <si>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</si>
  <si>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</si>
  <si>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</si>
  <si>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</si>
  <si>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</si>
  <si>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</si>
  <si>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</si>
  <si>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</si>
  <si>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</si>
  <si>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</si>
  <si>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</si>
  <si>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</si>
  <si>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</si>
  <si>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</si>
  <si>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</si>
  <si>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</si>
  <si>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</si>
  <si>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</si>
  <si>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</si>
  <si>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</si>
  <si>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</si>
  <si>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</si>
  <si>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</si>
  <si>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</si>
  <si>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</si>
  <si>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</si>
  <si>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</si>
  <si>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</si>
  <si>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</si>
  <si>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</si>
  <si>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</si>
  <si>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</si>
  <si>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</si>
  <si>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</si>
  <si>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</si>
  <si>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</si>
  <si>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</si>
  <si>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</si>
  <si>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</si>
  <si>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</si>
  <si>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</si>
  <si>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</si>
  <si>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</si>
  <si>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</si>
  <si>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</si>
  <si>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</si>
  <si>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</si>
  <si>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</si>
  <si>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</si>
  <si>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</si>
  <si>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</si>
  <si>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</si>
  <si>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</si>
  <si>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</si>
  <si>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</si>
  <si>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</si>
  <si>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</si>
  <si>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</si>
  <si>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</si>
  <si>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</si>
  <si>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</si>
  <si>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</si>
  <si>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</si>
  <si>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</si>
  <si>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</si>
  <si>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</si>
  <si>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</si>
  <si>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</si>
  <si>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</si>
  <si>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</si>
  <si>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</si>
  <si>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</si>
  <si>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</si>
  <si>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</si>
  <si>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</si>
  <si>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</si>
  <si>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</si>
  <si>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</si>
  <si>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</si>
  <si>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</si>
  <si>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</si>
  <si>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</si>
  <si>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</si>
  <si>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</si>
  <si>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</si>
  <si>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</si>
  <si>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</si>
  <si>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</si>
  <si>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</si>
  <si>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</si>
  <si>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</si>
  <si>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</si>
  <si>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</si>
  <si>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</si>
  <si>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</si>
  <si>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</si>
  <si>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</si>
  <si>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</si>
  <si>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</si>
  <si>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</si>
  <si>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</si>
  <si>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</si>
  <si>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</si>
  <si>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</si>
  <si>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</si>
  <si>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</si>
  <si>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</si>
  <si>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</si>
  <si>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</si>
  <si>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</si>
  <si>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</si>
  <si>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</si>
  <si>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</si>
  <si>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</si>
  <si>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</si>
  <si>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</si>
  <si>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</si>
  <si>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</si>
  <si>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</si>
  <si>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</si>
  <si>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</si>
  <si>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</si>
  <si>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</si>
  <si>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</si>
  <si>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</si>
  <si>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</si>
  <si>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</si>
  <si>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</si>
  <si>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</si>
  <si>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</si>
  <si>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</si>
  <si>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</si>
  <si>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</si>
  <si>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</si>
  <si>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</si>
  <si>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</si>
  <si>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</si>
  <si>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</si>
  <si>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</si>
  <si>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</si>
  <si>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</si>
  <si>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</si>
  <si>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</si>
  <si>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</si>
  <si>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</si>
  <si>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</si>
  <si>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</si>
  <si>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</si>
  <si>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</si>
  <si>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</si>
  <si>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</si>
  <si>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</si>
  <si>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</si>
  <si>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</si>
  <si>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</si>
  <si>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</si>
  <si>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</si>
  <si>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</si>
  <si>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</si>
  <si>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</si>
  <si>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</si>
  <si>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</si>
  <si>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</si>
  <si>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</si>
  <si>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</si>
  <si>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</si>
  <si>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</si>
  <si>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</si>
  <si>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</si>
  <si>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</si>
  <si>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</si>
  <si>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</si>
  <si>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</si>
  <si>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</si>
  <si>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</si>
  <si>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</si>
  <si>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</si>
  <si>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</si>
  <si>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</si>
  <si>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</si>
  <si>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</si>
  <si>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</si>
  <si>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</si>
  <si>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</si>
  <si>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</si>
  <si>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</si>
  <si>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</si>
  <si>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</si>
  <si>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</si>
  <si>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</si>
  <si>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</si>
  <si>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</si>
  <si>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</si>
  <si>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</si>
  <si>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</si>
  <si>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</si>
  <si>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</si>
  <si>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</si>
  <si>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</si>
  <si>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</si>
  <si>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</si>
  <si>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</si>
  <si>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</si>
  <si>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</si>
  <si>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</si>
  <si>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</si>
  <si>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</si>
  <si>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</si>
  <si>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</si>
  <si>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</si>
  <si>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</si>
  <si>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</si>
  <si>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</si>
  <si>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</si>
  <si>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</si>
  <si>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</si>
  <si>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</si>
  <si>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</si>
  <si>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</si>
  <si>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</si>
  <si>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</si>
  <si>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</si>
  <si>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</si>
  <si>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</si>
  <si>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</si>
  <si>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</si>
  <si>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</si>
  <si>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</si>
  <si>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</si>
  <si>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</si>
  <si>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</si>
  <si>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</si>
  <si>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</si>
  <si>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</si>
  <si>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</si>
  <si>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</si>
  <si>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</si>
  <si>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</si>
  <si>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</si>
  <si>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</si>
  <si>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</si>
  <si>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</si>
  <si>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</si>
  <si>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</si>
  <si>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</si>
  <si>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</si>
  <si>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</si>
  <si>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</si>
  <si>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</si>
  <si>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</si>
  <si>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</si>
  <si>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</si>
  <si>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</si>
  <si>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</si>
  <si>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</si>
  <si>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</si>
  <si>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</si>
  <si>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</si>
  <si>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</si>
  <si>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</si>
  <si>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</si>
  <si>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</si>
  <si>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</si>
  <si>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</si>
  <si>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</si>
  <si>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</si>
  <si>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</si>
  <si>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</si>
  <si>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</si>
  <si>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</si>
  <si>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</si>
  <si>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</si>
  <si>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</si>
  <si>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</si>
  <si>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</si>
  <si>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</si>
  <si>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</si>
  <si>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</si>
  <si>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</si>
  <si>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</si>
  <si>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</si>
  <si>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</si>
  <si>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</si>
  <si>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</si>
  <si>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</si>
  <si>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</si>
  <si>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</si>
  <si>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</si>
  <si>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</si>
  <si>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</si>
  <si>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</si>
  <si>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</si>
  <si>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</si>
  <si>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</si>
  <si>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</si>
  <si>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</si>
  <si>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</si>
  <si>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</si>
  <si>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</si>
  <si>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</si>
  <si>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</si>
  <si>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</si>
  <si>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</si>
  <si>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</si>
  <si>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</si>
  <si>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</si>
  <si>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</si>
  <si>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</si>
  <si>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</si>
  <si>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</si>
  <si>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</si>
  <si>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</si>
  <si>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</si>
  <si>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</si>
  <si>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</si>
  <si>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</si>
  <si>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</si>
  <si>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</si>
  <si>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</si>
  <si>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</si>
  <si>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</si>
  <si>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</si>
  <si>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</si>
  <si>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</si>
  <si>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</si>
  <si>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</si>
  <si>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</si>
  <si>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</si>
  <si>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</si>
  <si>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</si>
  <si>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</si>
  <si>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</si>
  <si>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</si>
  <si>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</si>
  <si>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</si>
  <si>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</si>
  <si>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</si>
  <si>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</si>
  <si>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</si>
  <si>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</si>
  <si>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</si>
  <si>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</si>
  <si>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</si>
  <si>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</si>
  <si>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</si>
  <si>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</si>
  <si>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</si>
  <si>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</si>
  <si>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</si>
  <si>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</si>
  <si>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</si>
  <si>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</si>
  <si>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</si>
  <si>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</si>
  <si>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</si>
  <si>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</si>
  <si>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</si>
  <si>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</si>
  <si>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</si>
  <si>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</si>
  <si>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</si>
  <si>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</si>
  <si>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</si>
  <si>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</si>
  <si>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</si>
  <si>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</si>
  <si>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</si>
  <si>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</si>
  <si>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</si>
  <si>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</si>
  <si>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</si>
  <si>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</si>
  <si>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</si>
  <si>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</si>
  <si>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</si>
  <si>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</si>
  <si>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</si>
  <si>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</si>
  <si>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</si>
  <si>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</si>
  <si>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</si>
  <si>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</si>
  <si>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</si>
  <si>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</si>
  <si>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</si>
  <si>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</si>
  <si>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</si>
  <si>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</si>
  <si>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</si>
  <si>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</si>
  <si>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</si>
  <si>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</si>
  <si>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</si>
  <si>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</si>
  <si>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</si>
  <si>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</si>
  <si>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</si>
  <si>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</si>
  <si>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</si>
  <si>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</si>
  <si>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</si>
  <si>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</si>
  <si>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</si>
  <si>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</si>
  <si>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</si>
  <si>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</si>
  <si>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</si>
  <si>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</si>
  <si>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</si>
  <si>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</si>
  <si>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</si>
  <si>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</si>
  <si>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</si>
  <si>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</si>
  <si>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</si>
  <si>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</si>
  <si>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</si>
  <si>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</si>
  <si>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</si>
  <si>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</si>
  <si>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</si>
  <si>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</si>
  <si>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</si>
  <si>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</si>
  <si>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</si>
  <si>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</si>
  <si>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</si>
  <si>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</si>
  <si>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</si>
  <si>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</si>
  <si>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</si>
  <si>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</si>
  <si>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</si>
  <si>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</si>
  <si>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</si>
  <si>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</si>
  <si>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</si>
  <si>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</si>
  <si>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</si>
  <si>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</si>
  <si>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</si>
  <si>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</si>
  <si>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</si>
  <si>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</si>
  <si>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</si>
  <si>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</si>
  <si>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</si>
  <si>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</si>
  <si>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</si>
  <si>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</si>
  <si>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</si>
  <si>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</si>
  <si>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</si>
  <si>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</si>
  <si>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</si>
  <si>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</si>
  <si>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</si>
  <si>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</si>
  <si>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</si>
  <si>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</si>
  <si>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</si>
  <si>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</si>
  <si>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</si>
  <si>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</si>
  <si>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</si>
  <si>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</si>
  <si>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</si>
  <si>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</si>
  <si>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</si>
  <si>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</si>
  <si>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</si>
  <si>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</si>
  <si>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</si>
  <si>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</si>
  <si>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</si>
  <si>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</si>
  <si>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</si>
  <si>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</si>
  <si>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</si>
  <si>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</si>
  <si>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</si>
  <si>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</si>
  <si>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</si>
  <si>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</si>
  <si>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</si>
  <si>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</si>
  <si>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</si>
  <si>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</si>
  <si>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</si>
  <si>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</si>
  <si>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</si>
  <si>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</si>
  <si>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</si>
  <si>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</si>
  <si>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</si>
  <si>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</si>
  <si>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</si>
  <si>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</si>
  <si>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</si>
  <si>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</si>
  <si>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</si>
  <si>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</si>
  <si>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</si>
  <si>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</si>
  <si>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</si>
  <si>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</si>
  <si>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</si>
  <si>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</si>
  <si>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</si>
  <si>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</si>
  <si>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</si>
  <si>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</si>
  <si>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</si>
  <si>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</si>
  <si>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</si>
  <si>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</si>
  <si>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</si>
  <si>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</si>
  <si>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</si>
  <si>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</si>
  <si>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</si>
  <si>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</si>
  <si>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</si>
  <si>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</si>
  <si>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</si>
  <si>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</si>
  <si>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</si>
  <si>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</si>
  <si>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</si>
  <si>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</si>
  <si>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</si>
  <si>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</si>
  <si>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</si>
  <si>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</si>
  <si>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</si>
  <si>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</si>
  <si>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</si>
  <si>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</si>
  <si>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</si>
  <si>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</si>
  <si>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</si>
  <si>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</si>
  <si>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</si>
  <si>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</si>
  <si>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</si>
  <si>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</si>
  <si>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</si>
  <si>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</si>
  <si>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</si>
  <si>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</si>
  <si>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</si>
  <si>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</si>
  <si>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</si>
  <si>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</si>
  <si>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</si>
  <si>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</si>
  <si>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</si>
  <si>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</si>
  <si>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</si>
  <si>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</si>
  <si>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</si>
  <si>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</si>
  <si>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</si>
  <si>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</si>
  <si>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</si>
  <si>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</si>
  <si>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</si>
  <si>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</si>
  <si>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</si>
  <si>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</si>
  <si>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</si>
  <si>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</si>
  <si>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</si>
  <si>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</si>
  <si>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</si>
  <si>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</si>
  <si>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</si>
  <si>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</si>
  <si>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</si>
  <si>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</si>
  <si>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</si>
  <si>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</si>
  <si>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</si>
  <si>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</si>
  <si>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</si>
  <si>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</si>
  <si>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</si>
  <si>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</si>
  <si>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</si>
  <si>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</si>
  <si>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</si>
  <si>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</si>
  <si>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</si>
  <si>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</si>
  <si>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</si>
  <si>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</si>
  <si>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</si>
  <si>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</si>
  <si>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</si>
  <si>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</si>
  <si>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</si>
  <si>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</si>
  <si>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</si>
  <si>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</si>
  <si>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</si>
  <si>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</si>
  <si>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</si>
  <si>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</si>
  <si>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</si>
  <si>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</si>
  <si>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</si>
  <si>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</si>
  <si>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</si>
  <si>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</si>
  <si>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</si>
  <si>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</si>
  <si>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</si>
  <si>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</si>
  <si>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</si>
  <si>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</si>
  <si>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</si>
  <si>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</si>
  <si>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</si>
  <si>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</si>
  <si>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</si>
  <si>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</si>
  <si>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</si>
  <si>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</si>
  <si>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</si>
  <si>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</si>
  <si>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</si>
  <si>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</si>
  <si>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</si>
  <si>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</si>
  <si>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</si>
  <si>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</si>
  <si>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</si>
  <si>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</si>
  <si>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</si>
  <si>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</si>
  <si>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</si>
  <si>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</si>
  <si>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</si>
  <si>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</si>
  <si>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</si>
  <si>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</si>
  <si>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</si>
  <si>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</si>
  <si>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</si>
  <si>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</si>
  <si>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</si>
  <si>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</si>
  <si>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</si>
  <si>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</si>
  <si>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</si>
  <si>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</si>
  <si>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</si>
  <si>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</si>
  <si>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</si>
  <si>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</si>
  <si>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</si>
  <si>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</si>
  <si>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</si>
  <si>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</si>
  <si>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</si>
  <si>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</si>
  <si>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</si>
  <si>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</si>
  <si>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</si>
  <si>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</si>
  <si>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</si>
  <si>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</si>
  <si>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</si>
  <si>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</si>
  <si>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</si>
  <si>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</si>
  <si>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</si>
  <si>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</si>
  <si>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</si>
  <si>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</si>
  <si>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</si>
  <si>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</si>
  <si>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</si>
  <si>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</si>
  <si>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</si>
  <si>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</si>
  <si>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</si>
  <si>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</si>
  <si>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</si>
  <si>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</si>
  <si>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</si>
  <si>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</si>
  <si>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</si>
  <si>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</si>
  <si>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</si>
  <si>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</si>
  <si>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</si>
  <si>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</si>
  <si>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</si>
  <si>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</si>
  <si>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</si>
  <si>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</si>
  <si>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</si>
  <si>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</si>
  <si>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</si>
  <si>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</si>
  <si>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</si>
  <si>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</si>
  <si>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</si>
  <si>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</si>
  <si>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</si>
  <si>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</si>
  <si>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</si>
  <si>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</si>
  <si>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</si>
  <si>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</si>
  <si>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</si>
  <si>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</si>
  <si>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</si>
  <si>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</si>
  <si>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</si>
  <si>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</si>
  <si>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</si>
  <si>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</si>
  <si>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</si>
  <si>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</si>
  <si>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</si>
  <si>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</si>
  <si>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</si>
  <si>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</si>
  <si>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</si>
  <si>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</si>
  <si>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</si>
  <si>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</si>
  <si>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</si>
  <si>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</si>
  <si>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</si>
  <si>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</si>
  <si>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</si>
  <si>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</si>
  <si>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</si>
  <si>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</si>
  <si>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</si>
  <si>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</si>
  <si>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</si>
  <si>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</si>
  <si>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</si>
  <si>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</si>
  <si>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</si>
  <si>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</si>
  <si>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</si>
  <si>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</si>
  <si>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</si>
  <si>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</si>
  <si>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</si>
  <si>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</si>
  <si>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</si>
  <si>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</si>
  <si>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</si>
  <si>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</si>
  <si>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</si>
  <si>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</si>
  <si>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</si>
  <si>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</si>
  <si>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</si>
  <si>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</si>
  <si>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</si>
  <si>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</si>
  <si>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</si>
  <si>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</si>
  <si>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</si>
  <si>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</si>
  <si>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</si>
  <si>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</si>
  <si>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</si>
  <si>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</si>
  <si>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</si>
  <si>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</si>
  <si>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</si>
  <si>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</si>
  <si>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</si>
  <si>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</si>
  <si>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</si>
  <si>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</si>
  <si>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</si>
  <si>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</si>
  <si>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</si>
  <si>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</si>
  <si>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</si>
  <si>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</si>
  <si>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</si>
  <si>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</si>
  <si>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</si>
  <si>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</si>
  <si>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</si>
  <si>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</si>
  <si>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</si>
  <si>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</si>
  <si>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</si>
  <si>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</si>
  <si>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</si>
  <si>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</si>
  <si>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</si>
  <si>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</si>
  <si>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</si>
  <si>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</si>
  <si>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</si>
  <si>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</si>
  <si>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</si>
  <si>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</si>
  <si>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</si>
  <si>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</si>
  <si>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</si>
  <si>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</si>
  <si>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</si>
  <si>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</si>
  <si>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</si>
  <si>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</si>
  <si>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</si>
  <si>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</si>
  <si>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</si>
  <si>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</si>
  <si>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</si>
  <si>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</si>
  <si>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</si>
  <si>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</si>
  <si>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</si>
  <si>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</si>
  <si>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</si>
  <si>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</si>
  <si>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</si>
  <si>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</si>
  <si>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</si>
  <si>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</si>
  <si>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</si>
  <si>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</si>
  <si>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</si>
  <si>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</si>
  <si>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</si>
  <si>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</si>
  <si>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</si>
  <si>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</si>
  <si>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</si>
  <si>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</si>
  <si>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</si>
  <si>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</si>
  <si>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</si>
  <si>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</si>
  <si>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</si>
  <si>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</si>
  <si>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</si>
  <si>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</si>
  <si>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</si>
  <si>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</si>
  <si>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</si>
  <si>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</si>
  <si>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</si>
  <si>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</si>
  <si>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</si>
  <si>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</si>
  <si>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</si>
  <si>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</si>
  <si>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</si>
  <si>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</si>
  <si>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</si>
  <si>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</si>
  <si>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</si>
  <si>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</si>
  <si>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</si>
  <si>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</si>
  <si>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</si>
  <si>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</si>
  <si>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</si>
  <si>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</si>
  <si>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</si>
  <si>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</si>
  <si>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</si>
  <si>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</si>
  <si>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</si>
  <si>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</si>
  <si>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</si>
  <si>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</si>
  <si>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</si>
  <si>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</si>
  <si>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</si>
  <si>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</si>
  <si>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</si>
  <si>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</si>
  <si>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</si>
  <si>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</si>
  <si>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</si>
  <si>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</si>
  <si>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</si>
  <si>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</si>
  <si>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</si>
  <si>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</si>
  <si>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</si>
  <si>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</si>
  <si>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</si>
  <si>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</si>
  <si>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</si>
  <si>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</si>
  <si>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</si>
  <si>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</si>
  <si>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</si>
  <si>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</si>
  <si>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</si>
  <si>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</si>
  <si>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</si>
  <si>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</si>
  <si>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</si>
  <si>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</si>
  <si>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</si>
  <si>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</si>
  <si>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</si>
  <si>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</si>
  <si>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</si>
  <si>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</si>
  <si>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</si>
  <si>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</si>
  <si>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</si>
  <si>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</si>
  <si>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</si>
  <si>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</si>
  <si>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</si>
  <si>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</si>
  <si>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</si>
  <si>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</si>
  <si>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</si>
  <si>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</si>
  <si>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</si>
  <si>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</si>
  <si>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</si>
  <si>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</si>
  <si>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</si>
  <si>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</si>
  <si>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</si>
  <si>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</si>
  <si>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</si>
  <si>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</si>
  <si>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</si>
  <si>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</si>
  <si>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</si>
  <si>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</si>
  <si>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</si>
  <si>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</si>
  <si>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</si>
  <si>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</si>
  <si>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</si>
  <si>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</si>
  <si>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</si>
  <si>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</si>
  <si>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</si>
  <si>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</si>
  <si>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</si>
  <si>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</si>
  <si>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</si>
  <si>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</si>
  <si>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</si>
  <si>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</si>
  <si>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</si>
  <si>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</si>
  <si>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</si>
  <si>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</si>
  <si>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</si>
  <si>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</si>
  <si>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</si>
  <si>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</si>
  <si>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</si>
  <si>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</si>
  <si>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</si>
  <si>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</si>
  <si>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</si>
  <si>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</si>
  <si>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</si>
  <si>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</si>
  <si>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</si>
  <si>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</si>
  <si>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</si>
  <si>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</si>
  <si>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</si>
  <si>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</si>
  <si>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</si>
  <si>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</si>
  <si>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</si>
  <si>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</si>
  <si>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</si>
  <si>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</si>
  <si>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</si>
  <si>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</si>
  <si>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</si>
  <si>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</si>
  <si>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</si>
  <si>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</si>
  <si>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</si>
  <si>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</si>
  <si>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</si>
  <si>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</si>
  <si>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</si>
  <si>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</si>
  <si>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</si>
  <si>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</si>
  <si>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</si>
  <si>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</si>
  <si>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</si>
  <si>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</si>
  <si>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</si>
  <si>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</si>
  <si>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</si>
  <si>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</si>
  <si>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</si>
  <si>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</si>
  <si>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</si>
  <si>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</si>
  <si>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</si>
  <si>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</si>
  <si>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</si>
  <si>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</si>
  <si>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</si>
  <si>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</si>
  <si>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</si>
  <si>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</si>
  <si>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</si>
  <si>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</si>
  <si>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</si>
  <si>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</si>
  <si>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</si>
  <si>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</si>
  <si>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</si>
  <si>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</si>
  <si>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</si>
  <si>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</si>
  <si>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</si>
  <si>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</si>
  <si>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</si>
  <si>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</si>
  <si>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</si>
  <si>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</si>
  <si>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</si>
  <si>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</si>
  <si>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</si>
  <si>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</si>
  <si>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</si>
  <si>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</si>
  <si>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</si>
  <si>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</si>
  <si>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</si>
  <si>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</si>
  <si>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</si>
  <si>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</si>
  <si>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</si>
  <si>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</si>
  <si>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</si>
  <si>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</si>
  <si>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</si>
  <si>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</si>
  <si>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</si>
  <si>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</si>
  <si>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</si>
  <si>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</si>
  <si>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</si>
  <si>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</si>
  <si>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</si>
  <si>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</si>
  <si>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</si>
  <si>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</si>
  <si>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</si>
  <si>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</si>
  <si>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</si>
  <si>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</si>
  <si>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</si>
  <si>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</si>
  <si>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</si>
  <si>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</si>
  <si>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</si>
  <si>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</si>
  <si>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</si>
  <si>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</si>
  <si>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</si>
  <si>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</si>
  <si>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</si>
  <si>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</si>
  <si>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</si>
  <si>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</si>
  <si>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</si>
  <si>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</si>
  <si>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</si>
  <si>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</si>
  <si>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</si>
  <si>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</si>
  <si>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</si>
  <si>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</si>
  <si>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</si>
  <si>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</si>
  <si>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</si>
  <si>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</si>
  <si>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</si>
  <si>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</si>
  <si>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</si>
  <si>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</si>
  <si>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</si>
  <si>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</si>
  <si>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</si>
  <si>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</si>
  <si>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</si>
  <si>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</si>
  <si>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</si>
  <si>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</si>
  <si>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</si>
  <si>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</si>
  <si>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</si>
  <si>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</si>
  <si>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</si>
  <si>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</si>
  <si>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</si>
  <si>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</si>
  <si>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</si>
  <si>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</si>
  <si>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</si>
  <si>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</si>
  <si>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</si>
  <si>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</si>
  <si>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</si>
  <si>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</si>
  <si>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</si>
  <si>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</si>
  <si>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</si>
  <si>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</si>
  <si>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</si>
  <si>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</si>
  <si>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</si>
  <si>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</si>
  <si>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</si>
  <si>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</si>
  <si>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</si>
  <si>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</si>
  <si>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</si>
  <si>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</si>
  <si>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</si>
  <si>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</si>
  <si>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</si>
  <si>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</si>
  <si>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</si>
  <si>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</si>
  <si>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</si>
  <si>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</si>
  <si>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</si>
  <si>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</si>
  <si>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</si>
  <si>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</si>
  <si>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</si>
  <si>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</si>
  <si>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</si>
  <si>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</si>
  <si>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</si>
  <si>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</si>
  <si>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</si>
  <si>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</si>
  <si>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</si>
  <si>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</si>
  <si>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</si>
  <si>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</si>
  <si>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</si>
  <si>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</si>
  <si>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</si>
  <si>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</si>
  <si>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</si>
  <si>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</si>
  <si>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</si>
  <si>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</si>
  <si>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</si>
  <si>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</si>
  <si>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</si>
  <si>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</si>
  <si>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</si>
  <si>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</si>
  <si>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</si>
  <si>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</si>
  <si>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</si>
  <si>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</si>
  <si>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</si>
  <si>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</si>
  <si>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</si>
  <si>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</si>
  <si>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</si>
  <si>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</si>
  <si>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</si>
  <si>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</si>
  <si>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</si>
  <si>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</si>
  <si>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</si>
  <si>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</si>
  <si>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</si>
  <si>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</si>
  <si>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</si>
  <si>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</si>
  <si>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</si>
  <si>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</si>
  <si>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</si>
  <si>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</si>
  <si>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</si>
  <si>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</si>
  <si>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</si>
  <si>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</si>
  <si>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</si>
  <si>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</si>
  <si>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</si>
  <si>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</si>
  <si>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</si>
  <si>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</si>
  <si>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</si>
  <si>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</si>
  <si>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</si>
  <si>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</si>
  <si>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</si>
  <si>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</si>
  <si>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</si>
  <si>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</si>
  <si>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</si>
  <si>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</si>
  <si>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</si>
  <si>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</si>
  <si>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</si>
  <si>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</si>
  <si>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</si>
  <si>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</si>
  <si>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</si>
  <si>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</si>
  <si>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</si>
  <si>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</si>
  <si>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</si>
  <si>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</si>
  <si>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</si>
  <si>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</si>
  <si>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</si>
  <si>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</si>
  <si>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</si>
  <si>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</si>
  <si>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</si>
  <si>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</si>
  <si>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</si>
  <si>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</si>
  <si>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</si>
  <si>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</si>
  <si>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</si>
  <si>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</si>
  <si>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</si>
  <si>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</si>
  <si>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</si>
  <si>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</si>
  <si>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</si>
  <si>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</si>
  <si>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</si>
  <si>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</si>
  <si>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</si>
  <si>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</si>
  <si>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</si>
  <si>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</si>
  <si>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</si>
  <si>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</si>
  <si>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</si>
  <si>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</si>
  <si>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</si>
  <si>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</si>
  <si>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</si>
  <si>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</si>
  <si>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</si>
  <si>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</si>
  <si>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</si>
  <si>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</si>
  <si>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</si>
  <si>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</si>
  <si>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</si>
  <si>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</si>
  <si>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</si>
  <si>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</si>
  <si>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</si>
  <si>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</si>
  <si>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</si>
  <si>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</si>
  <si>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</si>
  <si>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</si>
  <si>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</si>
  <si>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</si>
  <si>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</si>
  <si>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</si>
  <si>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</si>
  <si>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</si>
  <si>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</si>
  <si>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</si>
  <si>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</si>
  <si>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</si>
  <si>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</si>
  <si>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</si>
  <si>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</si>
  <si>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</si>
  <si>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</si>
  <si>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</si>
  <si>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</si>
  <si>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</si>
  <si>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</si>
  <si>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</si>
  <si>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</si>
  <si>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</si>
  <si>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</si>
  <si>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</si>
  <si>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</si>
  <si>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</si>
  <si>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</si>
  <si>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</si>
  <si>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</si>
  <si>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</si>
  <si>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</si>
  <si>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</si>
  <si>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</si>
  <si>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</si>
  <si>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</si>
  <si>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</si>
  <si>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</si>
  <si>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</si>
  <si>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</si>
  <si>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</si>
  <si>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</si>
  <si>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</si>
  <si>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</si>
  <si>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</si>
  <si>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</si>
  <si>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</si>
  <si>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</si>
  <si>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</si>
  <si>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</si>
  <si>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</si>
  <si>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</si>
  <si>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</si>
  <si>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</si>
  <si>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</si>
  <si>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</si>
  <si>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</si>
  <si>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</si>
  <si>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</si>
  <si>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</si>
  <si>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</si>
  <si>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</si>
  <si>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</si>
  <si>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</si>
  <si>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</si>
  <si>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</si>
  <si>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</si>
  <si>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</si>
  <si>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</si>
  <si>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</si>
  <si>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</si>
  <si>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</si>
  <si>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</si>
  <si>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</si>
  <si>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</si>
  <si>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</si>
  <si>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</si>
  <si>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</si>
  <si>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</si>
  <si>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</si>
  <si>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</si>
  <si>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</si>
  <si>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</si>
  <si>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</si>
  <si>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</si>
  <si>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</si>
  <si>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</si>
  <si>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</si>
  <si>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</si>
  <si>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</si>
  <si>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</si>
  <si>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</si>
  <si>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</si>
  <si>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</si>
  <si>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</si>
  <si>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</si>
  <si>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</si>
  <si>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</si>
  <si>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</si>
  <si>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</si>
  <si>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</si>
  <si>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</si>
  <si>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</si>
  <si>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</si>
  <si>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</si>
  <si>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</si>
  <si>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</si>
  <si>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</si>
  <si>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</si>
  <si>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</si>
  <si>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</si>
  <si>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</si>
  <si>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</si>
  <si>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</si>
  <si>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</si>
  <si>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</si>
  <si>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</si>
  <si>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</si>
  <si>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</si>
  <si>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</si>
  <si>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</si>
  <si>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</si>
  <si>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</si>
  <si>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</si>
  <si>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</si>
  <si>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</si>
  <si>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</si>
  <si>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</si>
  <si>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</si>
  <si>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</si>
  <si>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</si>
  <si>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</si>
  <si>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</si>
  <si>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</si>
  <si>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</si>
  <si>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</si>
  <si>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</si>
  <si>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</si>
  <si>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</si>
  <si>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</si>
  <si>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</si>
  <si>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</si>
  <si>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</si>
  <si>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</si>
  <si>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</si>
  <si>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</si>
  <si>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</si>
  <si>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</si>
  <si>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</si>
  <si>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</si>
  <si>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</si>
  <si>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</si>
  <si>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</si>
  <si>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</si>
  <si>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</si>
  <si>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</si>
  <si>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</si>
  <si>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</si>
  <si>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</si>
  <si>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</si>
  <si>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</si>
  <si>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</si>
  <si>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</si>
  <si>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</si>
  <si>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</si>
  <si>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</si>
  <si>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</si>
  <si>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</si>
  <si>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</si>
  <si>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</si>
  <si>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</si>
  <si>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</si>
  <si>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</si>
  <si>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</si>
  <si>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</si>
  <si>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</si>
  <si>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</si>
  <si>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</si>
  <si>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</si>
  <si>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</si>
  <si>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</si>
  <si>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</si>
  <si>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</si>
  <si>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</si>
  <si>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</si>
  <si>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</si>
  <si>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</si>
  <si>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</si>
  <si>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</si>
  <si>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</si>
  <si>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</si>
  <si>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</si>
  <si>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</si>
  <si>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</si>
  <si>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</si>
  <si>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</si>
  <si>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</si>
  <si>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</si>
  <si>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</si>
  <si>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</si>
  <si>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</si>
  <si>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</si>
  <si>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</si>
  <si>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</si>
  <si>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</si>
  <si>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</si>
  <si>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</si>
  <si>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</si>
  <si>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</si>
  <si>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</si>
  <si>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</si>
  <si>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</si>
  <si>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</si>
  <si>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</si>
  <si>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</si>
  <si>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</si>
  <si>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</si>
  <si>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</si>
  <si>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</si>
  <si>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</si>
  <si>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</si>
  <si>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</si>
  <si>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</si>
  <si>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</si>
  <si>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</si>
  <si>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</si>
  <si>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</si>
  <si>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</si>
  <si>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</si>
  <si>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</si>
  <si>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</si>
  <si>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</si>
  <si>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</si>
  <si>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</si>
  <si>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</si>
  <si>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</si>
  <si>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</si>
  <si>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</si>
  <si>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</si>
  <si>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</si>
  <si>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</si>
  <si>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</si>
  <si>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</si>
  <si>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</si>
  <si>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</si>
  <si>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</si>
  <si>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</si>
  <si>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</si>
  <si>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</si>
  <si>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</si>
  <si>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</si>
  <si>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</si>
  <si>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</si>
  <si>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</si>
  <si>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</si>
  <si>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</si>
  <si>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</si>
  <si>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</si>
  <si>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</si>
  <si>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</si>
  <si>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</si>
  <si>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</si>
  <si>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</si>
  <si>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</si>
  <si>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</si>
  <si>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</si>
  <si>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</si>
  <si>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</si>
  <si>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</si>
  <si>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</si>
  <si>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</si>
  <si>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</si>
  <si>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</si>
  <si>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</si>
  <si>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</si>
  <si>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</si>
  <si>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</si>
  <si>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</si>
  <si>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</si>
  <si>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</si>
  <si>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</si>
  <si>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</si>
  <si>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</si>
  <si>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</si>
  <si>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</si>
  <si>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</si>
  <si>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</si>
  <si>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</si>
  <si>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</si>
  <si>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</si>
  <si>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</si>
  <si>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</si>
  <si>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</si>
  <si>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</si>
  <si>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</si>
  <si>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</si>
  <si>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</si>
  <si>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</si>
  <si>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</si>
  <si>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</si>
  <si>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</si>
  <si>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</si>
  <si>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</si>
  <si>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</si>
  <si>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</si>
  <si>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</si>
  <si>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</si>
  <si>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</si>
  <si>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</si>
  <si>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</si>
  <si>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</si>
  <si>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</si>
  <si>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</si>
  <si>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</si>
  <si>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</si>
  <si>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</si>
  <si>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</si>
  <si>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</si>
  <si>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</si>
  <si>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</si>
  <si>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</si>
  <si>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</si>
  <si>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</si>
  <si>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</si>
  <si>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</si>
  <si>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</si>
  <si>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</si>
  <si>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</si>
  <si>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</si>
  <si>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</si>
  <si>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</si>
  <si>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</si>
  <si>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</si>
  <si>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</si>
  <si>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</si>
  <si>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</si>
  <si>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</si>
  <si>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</si>
  <si>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</si>
  <si>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</si>
  <si>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</si>
  <si>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</si>
  <si>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</si>
  <si>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</si>
  <si>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</si>
  <si>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</si>
  <si>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</si>
  <si>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</si>
  <si>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</si>
  <si>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</si>
  <si>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</si>
  <si>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</si>
  <si>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</si>
  <si>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</si>
  <si>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</si>
  <si>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</si>
  <si>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</si>
  <si>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</si>
  <si>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</si>
  <si>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</si>
  <si>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</si>
  <si>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</si>
  <si>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</si>
  <si>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</si>
  <si>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</si>
  <si>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</si>
  <si>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</si>
  <si>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</si>
  <si>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</si>
  <si>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</si>
  <si>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</si>
  <si>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</si>
  <si>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</si>
  <si>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</si>
  <si>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</si>
  <si>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</si>
  <si>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</si>
  <si>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</si>
  <si>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</si>
  <si>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</si>
  <si>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</si>
  <si>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</si>
  <si>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</si>
  <si>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</si>
  <si>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</si>
  <si>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</si>
  <si>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</si>
  <si>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</si>
  <si>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</si>
  <si>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</si>
  <si>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</si>
  <si>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</si>
  <si>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</si>
  <si>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</si>
  <si>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</si>
  <si>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</si>
  <si>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</si>
  <si>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</si>
  <si>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</si>
  <si>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</si>
  <si>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</si>
  <si>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</si>
  <si>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</si>
  <si>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</si>
  <si>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</si>
  <si>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</si>
  <si>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</si>
  <si>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</si>
  <si>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</si>
  <si>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</si>
  <si>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</si>
  <si>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</si>
  <si>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</si>
  <si>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</si>
  <si>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</si>
  <si>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</si>
  <si>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</si>
  <si>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</si>
  <si>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</si>
  <si>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</si>
  <si>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</si>
  <si>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</si>
  <si>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</si>
  <si>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</si>
  <si>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</si>
  <si>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</si>
  <si>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</si>
  <si>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</si>
  <si>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</si>
  <si>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</si>
  <si>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</si>
  <si>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</si>
  <si>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</si>
  <si>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</si>
  <si>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</si>
  <si>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</si>
  <si>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</si>
  <si>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</si>
  <si>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</si>
  <si>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</si>
  <si>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</si>
  <si>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</si>
  <si>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</si>
  <si>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</si>
  <si>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</si>
  <si>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</si>
  <si>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</si>
  <si>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</si>
  <si>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</si>
  <si>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</si>
  <si>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</si>
  <si>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</si>
  <si>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</si>
  <si>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</si>
  <si>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</si>
  <si>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</si>
  <si>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</si>
  <si>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</si>
  <si>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</si>
  <si>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</si>
  <si>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</si>
  <si>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</si>
  <si>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</si>
  <si>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</si>
  <si>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</si>
  <si>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</si>
  <si>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</si>
  <si>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</si>
  <si>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</si>
  <si>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</si>
  <si>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</si>
  <si>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</si>
  <si>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</si>
  <si>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</si>
  <si>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</si>
  <si>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</si>
  <si>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</si>
  <si>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</si>
  <si>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</si>
  <si>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</si>
  <si>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</si>
  <si>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</si>
  <si>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</si>
  <si>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</si>
  <si>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</si>
  <si>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</si>
  <si>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</si>
  <si>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</si>
  <si>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</si>
  <si>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</si>
  <si>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</si>
  <si>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</si>
  <si>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</si>
  <si>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</si>
  <si>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</si>
  <si>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</si>
  <si>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</si>
  <si>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</si>
  <si>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</si>
  <si>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</si>
  <si>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</si>
  <si>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</si>
  <si>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</si>
  <si>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</si>
  <si>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</si>
  <si>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</si>
  <si>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</si>
  <si>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</si>
  <si>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</si>
  <si>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</si>
  <si>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</si>
  <si>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</si>
  <si>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</si>
  <si>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</si>
  <si>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</si>
  <si>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</si>
  <si>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</si>
  <si>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</si>
  <si>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</si>
  <si>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</si>
  <si>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</si>
  <si>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</si>
  <si>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</si>
  <si>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</si>
  <si>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</si>
  <si>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</si>
  <si>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</si>
  <si>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</si>
  <si>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</si>
  <si>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</si>
  <si>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</si>
  <si>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</si>
  <si>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</si>
  <si>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</si>
  <si>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</si>
  <si>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</si>
  <si>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</si>
  <si>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</si>
  <si>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</si>
  <si>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</si>
  <si>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</si>
  <si>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</si>
  <si>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</si>
  <si>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</si>
  <si>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</si>
  <si>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</si>
  <si>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</si>
  <si>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</si>
  <si>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</si>
  <si>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</si>
  <si>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</si>
  <si>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</si>
  <si>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</si>
  <si>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</si>
  <si>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</si>
  <si>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</si>
  <si>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</si>
  <si>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</si>
  <si>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</si>
  <si>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</si>
  <si>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</si>
  <si>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</si>
  <si>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</si>
  <si>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</si>
  <si>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</si>
  <si>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</si>
  <si>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</si>
  <si>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</si>
  <si>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</si>
  <si>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</si>
  <si>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</si>
  <si>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</si>
  <si>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</si>
  <si>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</si>
  <si>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</si>
  <si>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</si>
  <si>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</si>
  <si>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</si>
  <si>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</si>
  <si>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</si>
  <si>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</si>
  <si>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</si>
  <si>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</si>
  <si>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</si>
  <si>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</si>
  <si>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</si>
  <si>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</si>
  <si>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</si>
  <si>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</si>
  <si>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</si>
  <si>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</si>
  <si>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</si>
  <si>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</si>
  <si>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</si>
  <si>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</si>
  <si>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</si>
  <si>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</si>
  <si>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</si>
  <si>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</si>
  <si>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</si>
  <si>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</si>
  <si>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</si>
  <si>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</si>
  <si>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</si>
  <si>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</si>
  <si>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</si>
  <si>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</si>
  <si>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</si>
  <si>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</si>
  <si>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</si>
  <si>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</si>
  <si>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</si>
  <si>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</si>
  <si>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</si>
  <si>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</si>
  <si>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</si>
  <si>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</si>
  <si>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</si>
  <si>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</si>
  <si>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</si>
  <si>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</si>
  <si>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</si>
  <si>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</si>
  <si>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</si>
  <si>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</si>
  <si>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</si>
  <si>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</si>
  <si>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</si>
  <si>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</si>
  <si>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</si>
  <si>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</si>
  <si>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</si>
  <si>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</si>
  <si>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</si>
  <si>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</si>
  <si>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</si>
  <si>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</si>
  <si>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</si>
  <si>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</si>
  <si>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</si>
  <si>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</si>
  <si>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</si>
  <si>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</si>
  <si>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</si>
  <si>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</si>
  <si>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</si>
  <si>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</si>
  <si>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</si>
  <si>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</si>
  <si>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</si>
  <si>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</si>
  <si>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</si>
  <si>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</si>
  <si>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</si>
  <si>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</si>
  <si>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</si>
  <si>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</si>
  <si>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</si>
  <si>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</si>
  <si>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</si>
  <si>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</si>
  <si>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</si>
  <si>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</si>
  <si>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</si>
  <si>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</si>
  <si>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</si>
  <si>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</si>
  <si>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</si>
  <si>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</si>
  <si>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</si>
  <si>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</si>
  <si>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</si>
  <si>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</si>
  <si>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</si>
  <si>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</si>
  <si>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</si>
  <si>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</si>
  <si>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</si>
  <si>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</si>
  <si>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</si>
  <si>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</si>
  <si>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</si>
  <si>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</si>
  <si>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</si>
  <si>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</si>
  <si>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</si>
  <si>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</si>
  <si>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</si>
  <si>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</si>
  <si>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</si>
  <si>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</si>
  <si>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</si>
  <si>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</si>
  <si>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</si>
  <si>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</si>
  <si>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</si>
  <si>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</si>
  <si>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</si>
  <si>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</si>
  <si>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</si>
  <si>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</si>
  <si>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</si>
  <si>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</si>
  <si>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</si>
  <si>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</si>
  <si>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</si>
  <si>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</si>
  <si>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</si>
  <si>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</si>
  <si>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</si>
  <si>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</si>
  <si>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</si>
  <si>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</si>
  <si>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</si>
  <si>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</si>
  <si>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</si>
  <si>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</si>
  <si>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</si>
  <si>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</si>
  <si>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</si>
  <si>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</si>
  <si>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</si>
  <si>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</si>
  <si>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</si>
  <si>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</si>
  <si>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</si>
  <si>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</si>
  <si>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</si>
  <si>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</si>
  <si>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</si>
  <si>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</si>
  <si>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</si>
  <si>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</si>
  <si>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</si>
  <si>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</si>
  <si>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</si>
  <si>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</si>
  <si>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</si>
  <si>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</si>
  <si>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</si>
  <si>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</si>
  <si>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</si>
  <si>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</si>
  <si>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</si>
  <si>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</si>
  <si>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</si>
  <si>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</si>
  <si>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</si>
  <si>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</si>
  <si>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</si>
  <si>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</si>
  <si>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</si>
  <si>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</si>
  <si>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</si>
  <si>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</si>
  <si>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</si>
  <si>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</si>
  <si>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</si>
  <si>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</si>
  <si>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</si>
  <si>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</si>
  <si>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</si>
  <si>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</si>
  <si>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</si>
  <si>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</si>
  <si>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</si>
  <si>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</si>
  <si>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</si>
  <si>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</si>
  <si>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</si>
  <si>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</si>
  <si>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</si>
  <si>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</si>
  <si>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</si>
  <si>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</si>
  <si>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</si>
  <si>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</si>
  <si>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</si>
  <si>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</si>
  <si>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</si>
  <si>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</si>
  <si>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</si>
  <si>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</si>
  <si>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</si>
  <si>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</si>
  <si>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</si>
  <si>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</si>
  <si>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</si>
  <si>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</si>
  <si>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</si>
  <si>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</si>
  <si>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</si>
  <si>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</si>
  <si>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</si>
  <si>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</si>
  <si>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</si>
  <si>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</si>
  <si>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</si>
  <si>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</si>
  <si>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</si>
  <si>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</si>
  <si>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</si>
  <si>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</si>
  <si>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</si>
  <si>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</si>
  <si>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</si>
  <si>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</si>
  <si>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</si>
  <si>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</si>
  <si>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</si>
  <si>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</si>
  <si>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</si>
  <si>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</si>
  <si>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</si>
  <si>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</si>
  <si>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</si>
  <si>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</si>
  <si>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</si>
  <si>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</si>
  <si>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</si>
  <si>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</si>
  <si>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</si>
  <si>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</si>
  <si>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</si>
  <si>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</si>
  <si>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</si>
  <si>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</si>
  <si>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</si>
  <si>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</si>
  <si>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</si>
  <si>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</si>
  <si>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</si>
  <si>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</si>
  <si>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</si>
  <si>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</si>
  <si>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</si>
  <si>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</si>
  <si>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</si>
  <si>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</si>
  <si>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</si>
  <si>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</si>
  <si>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</si>
  <si>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</si>
  <si>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</si>
  <si>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</si>
  <si>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</si>
  <si>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</si>
  <si>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</si>
  <si>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</si>
  <si>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</si>
  <si>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</si>
  <si>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</si>
  <si>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</si>
  <si>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</si>
  <si>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</si>
  <si>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</si>
  <si>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</si>
  <si>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</si>
  <si>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</si>
  <si>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</si>
  <si>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</si>
  <si>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</si>
  <si>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</si>
  <si>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</si>
  <si>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</si>
  <si>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</si>
  <si>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</si>
  <si>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</si>
  <si>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</si>
  <si>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</si>
  <si>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</si>
  <si>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</si>
  <si>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</si>
  <si>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</si>
  <si>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</si>
  <si>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</si>
  <si>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</si>
  <si>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</si>
  <si>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</si>
  <si>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</si>
  <si>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</si>
  <si>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</si>
  <si>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</si>
  <si>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</si>
  <si>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</si>
  <si>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</si>
  <si>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</si>
  <si>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</si>
  <si>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</si>
  <si>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</si>
  <si>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</si>
  <si>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</si>
  <si>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</si>
  <si>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</si>
  <si>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</si>
  <si>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</si>
  <si>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</si>
  <si>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</si>
  <si>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</si>
  <si>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</si>
  <si>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</si>
  <si>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</si>
  <si>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</si>
  <si>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</si>
  <si>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</si>
  <si>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</si>
  <si>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</si>
  <si>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</si>
  <si>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</si>
  <si>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</si>
  <si>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</si>
  <si>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</si>
  <si>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</si>
  <si>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</si>
  <si>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</si>
  <si>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</si>
  <si>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</si>
  <si>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</si>
  <si>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</si>
  <si>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</si>
  <si>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</si>
  <si>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</si>
  <si>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</si>
  <si>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</si>
  <si>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</si>
  <si>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</si>
  <si>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</si>
  <si>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</si>
  <si>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</si>
  <si>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</si>
  <si>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</si>
  <si>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</si>
  <si>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</si>
  <si>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</si>
  <si>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</si>
  <si>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</si>
  <si>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</si>
  <si>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</si>
  <si>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</si>
  <si>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</si>
  <si>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</si>
  <si>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</si>
  <si>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</si>
  <si>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</si>
  <si>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</si>
  <si>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</si>
  <si>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</si>
  <si>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</si>
  <si>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</si>
  <si>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</si>
  <si>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</si>
  <si>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</si>
  <si>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</si>
  <si>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</si>
  <si>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</si>
  <si>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</si>
  <si>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</si>
  <si>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</si>
  <si>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</si>
  <si>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</si>
  <si>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</si>
  <si>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</si>
  <si>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</si>
  <si>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</si>
  <si>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</si>
  <si>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</si>
  <si>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</si>
  <si>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</si>
  <si>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</si>
  <si>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</si>
  <si>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</si>
  <si>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</si>
  <si>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</si>
  <si>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</si>
  <si>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</si>
  <si>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</si>
  <si>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</si>
  <si>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</si>
  <si>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</si>
  <si>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</si>
  <si>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</si>
  <si>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</si>
  <si>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</si>
  <si>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</si>
  <si>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</si>
  <si>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</si>
  <si>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</si>
  <si>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</si>
  <si>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</si>
  <si>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</si>
  <si>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</si>
  <si>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</si>
  <si>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</si>
  <si>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</si>
  <si>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</si>
  <si>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</si>
  <si>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</si>
  <si>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</si>
  <si>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</si>
  <si>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</si>
  <si>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</si>
  <si>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</si>
  <si>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</si>
  <si>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</si>
  <si>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</si>
  <si>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</si>
  <si>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</si>
  <si>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</si>
  <si>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</si>
  <si>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</si>
  <si>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</si>
  <si>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</si>
  <si>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</si>
  <si>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</si>
  <si>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</si>
  <si>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</si>
  <si>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</si>
  <si>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</si>
  <si>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</si>
  <si>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</si>
  <si>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</si>
  <si>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</si>
  <si>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</si>
  <si>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</si>
  <si>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</si>
  <si>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</si>
  <si>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</si>
  <si>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</si>
  <si>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</si>
  <si>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</si>
  <si>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</si>
  <si>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</si>
  <si>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</si>
  <si>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</si>
  <si>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</si>
  <si>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</si>
  <si>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</si>
  <si>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</si>
  <si>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</si>
  <si>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</si>
  <si>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</si>
  <si>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</si>
  <si>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</si>
  <si>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</si>
  <si>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</si>
  <si>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</si>
  <si>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</si>
  <si>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</si>
  <si>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</si>
  <si>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</si>
  <si>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</si>
  <si>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</si>
  <si>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</si>
  <si>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</si>
  <si>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</si>
  <si>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</si>
  <si>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</si>
  <si>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</si>
  <si>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</si>
  <si>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</si>
  <si>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</si>
  <si>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</si>
  <si>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</si>
  <si>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</si>
  <si>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</si>
  <si>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</si>
  <si>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</si>
  <si>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</si>
  <si>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</si>
  <si>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</si>
  <si>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</si>
  <si>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</si>
  <si>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</si>
  <si>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</si>
  <si>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</si>
  <si>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</si>
  <si>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</si>
  <si>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</si>
  <si>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</si>
  <si>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</si>
  <si>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</si>
  <si>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</si>
  <si>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</si>
  <si>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</si>
  <si>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</si>
  <si>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</si>
  <si>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</si>
  <si>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</si>
  <si>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</si>
  <si>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</si>
  <si>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</si>
  <si>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</si>
  <si>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</si>
  <si>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</si>
  <si>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</si>
  <si>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</si>
  <si>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</si>
  <si>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</si>
  <si>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</si>
  <si>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</si>
  <si>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</si>
  <si>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</si>
  <si>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</si>
  <si>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</si>
  <si>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</si>
  <si>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</si>
  <si>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</si>
  <si>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</si>
  <si>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</si>
  <si>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</si>
  <si>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</si>
  <si>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</si>
  <si>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</si>
  <si>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</si>
  <si>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</si>
  <si>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</si>
  <si>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</si>
  <si>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</si>
  <si>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</si>
  <si>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</si>
  <si>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</si>
  <si>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</si>
  <si>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</si>
  <si>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</si>
  <si>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</si>
  <si>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</si>
  <si>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</si>
  <si>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</si>
  <si>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</si>
  <si>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</si>
  <si>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</si>
  <si>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</si>
  <si>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</si>
  <si>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</si>
  <si>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</si>
  <si>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</si>
  <si>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</si>
  <si>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</si>
  <si>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</si>
  <si>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</si>
  <si>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</si>
  <si>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</si>
  <si>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</si>
  <si>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</si>
  <si>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</si>
  <si>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</si>
  <si>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</si>
  <si>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</si>
  <si>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</si>
  <si>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</si>
  <si>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</si>
  <si>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</si>
  <si>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</si>
  <si>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</si>
  <si>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</si>
  <si>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</si>
  <si>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</si>
  <si>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</si>
  <si>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</si>
  <si>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</si>
  <si>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</si>
  <si>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</si>
  <si>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</si>
  <si>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</si>
  <si>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</si>
  <si>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</si>
  <si>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</si>
  <si>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</si>
  <si>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</si>
  <si>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</si>
  <si>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</si>
  <si>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</si>
  <si>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</si>
  <si>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</si>
  <si>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</si>
  <si>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</si>
  <si>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</si>
  <si>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</si>
  <si>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</si>
  <si>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</si>
  <si>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</si>
  <si>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</si>
  <si>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</si>
  <si>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</si>
  <si>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</si>
  <si>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</si>
  <si>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</si>
  <si>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</si>
  <si>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</si>
  <si>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</si>
  <si>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</si>
  <si>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</si>
  <si>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</si>
  <si>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</si>
  <si>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</si>
  <si>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</si>
  <si>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</si>
  <si>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</si>
  <si>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</si>
  <si>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</si>
  <si>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</si>
  <si>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</si>
  <si>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</si>
  <si>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</si>
  <si>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</si>
  <si>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</si>
  <si>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</si>
  <si>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</si>
  <si>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</si>
  <si>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</si>
  <si>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</si>
  <si>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</si>
  <si>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</si>
  <si>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</si>
  <si>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</si>
  <si>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</si>
  <si>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</si>
  <si>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</si>
  <si>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</si>
  <si>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</si>
  <si>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</si>
  <si>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</si>
  <si>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</si>
  <si>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</si>
  <si>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</si>
  <si>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</si>
  <si>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</si>
  <si>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</si>
  <si>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</si>
  <si>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</si>
  <si>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</si>
  <si>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</si>
  <si>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</si>
  <si>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</si>
  <si>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</si>
  <si>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</si>
  <si>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</si>
  <si>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</si>
  <si>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</si>
  <si>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</si>
  <si>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</si>
  <si>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</si>
  <si>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</si>
  <si>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</si>
  <si>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</si>
  <si>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</si>
  <si>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</si>
  <si>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</si>
  <si>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</si>
  <si>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</si>
  <si>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</si>
  <si>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</si>
  <si>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</si>
  <si>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</si>
  <si>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</si>
  <si>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</si>
  <si>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</si>
  <si>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</si>
  <si>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</si>
  <si>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</si>
  <si>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</si>
  <si>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</si>
  <si>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</si>
  <si>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</si>
  <si>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</si>
  <si>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</si>
  <si>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</si>
  <si>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</si>
  <si>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</si>
  <si>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</si>
  <si>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</si>
  <si>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</si>
  <si>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</si>
  <si>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</si>
  <si>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</si>
  <si>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</si>
  <si>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</si>
  <si>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</si>
  <si>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</si>
  <si>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</si>
  <si>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</si>
  <si>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</si>
  <si>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</si>
  <si>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</si>
  <si>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</si>
  <si>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</si>
  <si>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</si>
  <si>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</si>
  <si>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</si>
  <si>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</si>
  <si>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</si>
  <si>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</si>
  <si>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</si>
  <si>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</si>
  <si>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</si>
  <si>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</si>
  <si>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</si>
  <si>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</si>
  <si>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</si>
  <si>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</si>
  <si>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</si>
  <si>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</si>
  <si>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</si>
  <si>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</si>
  <si>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</si>
  <si>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</si>
  <si>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</si>
  <si>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</si>
  <si>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</si>
  <si>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</si>
  <si>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</si>
  <si>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</si>
  <si>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</si>
  <si>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</si>
  <si>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</si>
  <si>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</si>
  <si>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</si>
  <si>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</si>
  <si>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</si>
  <si>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</si>
  <si>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</si>
  <si>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</si>
  <si>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</si>
  <si>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</si>
  <si>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</si>
  <si>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</si>
  <si>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</si>
  <si>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</si>
  <si>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</si>
  <si>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</si>
  <si>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</si>
  <si>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</si>
  <si>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</si>
  <si>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</si>
  <si>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</si>
  <si>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</si>
  <si>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</si>
  <si>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</si>
  <si>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</si>
  <si>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</si>
  <si>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</si>
  <si>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</si>
  <si>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</si>
  <si>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</si>
  <si>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</si>
  <si>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</si>
  <si>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</si>
  <si>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</si>
  <si>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</si>
  <si>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</si>
  <si>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</si>
  <si>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</si>
  <si>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</si>
  <si>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</si>
  <si>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</si>
  <si>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</si>
  <si>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</si>
  <si>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</si>
  <si>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</si>
  <si>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</si>
  <si>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</si>
  <si>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</si>
  <si>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</si>
  <si>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</si>
  <si>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</si>
  <si>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</si>
  <si>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</si>
  <si>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</si>
  <si>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</si>
  <si>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</si>
  <si>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</si>
  <si>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</si>
  <si>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</si>
  <si>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</si>
  <si>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</si>
  <si>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</si>
  <si>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</si>
  <si>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</si>
  <si>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</si>
  <si>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</si>
  <si>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</si>
  <si>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</si>
  <si>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</si>
  <si>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</si>
  <si>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</si>
  <si>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</si>
  <si>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</si>
  <si>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</si>
  <si>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</si>
  <si>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</si>
  <si>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</si>
  <si>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</si>
  <si>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</si>
  <si>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</si>
  <si>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</si>
  <si>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</si>
  <si>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</si>
  <si>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</si>
  <si>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</si>
  <si>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</si>
  <si>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</si>
  <si>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</si>
  <si>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</si>
  <si>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</si>
  <si>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</si>
  <si>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</si>
  <si>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</si>
  <si>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</si>
  <si>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</si>
  <si>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</si>
  <si>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</si>
  <si>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</si>
  <si>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</si>
  <si>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</si>
  <si>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</si>
  <si>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</si>
  <si>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</si>
  <si>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</si>
  <si>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</si>
  <si>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</si>
  <si>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</si>
  <si>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</si>
  <si>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</si>
  <si>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</si>
  <si>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</si>
  <si>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</si>
  <si>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</si>
  <si>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</si>
  <si>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</si>
  <si>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</si>
  <si>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</si>
  <si>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</si>
  <si>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</si>
  <si>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</si>
  <si>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</si>
  <si>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</si>
  <si>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</si>
  <si>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</si>
  <si>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</si>
  <si>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</si>
  <si>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</si>
  <si>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</si>
  <si>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</si>
  <si>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</si>
  <si>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</si>
  <si>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</si>
  <si>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</si>
  <si>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</si>
  <si>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</si>
  <si>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</si>
  <si>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</si>
  <si>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</si>
  <si>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</si>
  <si>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</si>
  <si>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</si>
  <si>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</si>
  <si>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</si>
  <si>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</si>
  <si>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</si>
  <si>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</si>
  <si>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</si>
  <si>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</si>
  <si>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</si>
  <si>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</si>
  <si>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</si>
  <si>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</si>
  <si>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</si>
  <si>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</si>
  <si>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</si>
  <si>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</si>
  <si>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</si>
  <si>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</si>
  <si>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</si>
  <si>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</si>
  <si>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</si>
  <si>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</si>
  <si>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</si>
  <si>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</si>
  <si>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</si>
  <si>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</si>
  <si>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</si>
  <si>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</si>
  <si>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</si>
  <si>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</si>
  <si>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</si>
  <si>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</si>
  <si>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</si>
  <si>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</si>
  <si>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</si>
  <si>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</si>
  <si>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</si>
  <si>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</si>
  <si>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</si>
  <si>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</si>
  <si>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</si>
  <si>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</si>
  <si>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</si>
  <si>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</si>
  <si>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</si>
  <si>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</si>
  <si>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</si>
  <si>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</si>
  <si>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</si>
  <si>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</si>
  <si>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</si>
  <si>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</si>
  <si>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</si>
  <si>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</si>
  <si>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</si>
  <si>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</si>
  <si>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</si>
  <si>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</si>
  <si>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</si>
  <si>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</si>
  <si>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</si>
  <si>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</si>
  <si>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</si>
  <si>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</si>
  <si>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</si>
  <si>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</si>
  <si>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</si>
  <si>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</si>
  <si>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</si>
  <si>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</si>
  <si>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</si>
  <si>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</si>
  <si>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</si>
  <si>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</si>
  <si>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</si>
  <si>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</si>
  <si>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</si>
  <si>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</si>
  <si>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</si>
  <si>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</si>
  <si>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</si>
  <si>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</si>
  <si>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</si>
  <si>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</si>
  <si>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</si>
  <si>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</si>
  <si>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</si>
  <si>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</si>
  <si>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</si>
  <si>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</si>
  <si>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</si>
  <si>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</si>
  <si>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</si>
  <si>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</si>
  <si>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</si>
  <si>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</si>
  <si>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</si>
  <si>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</si>
  <si>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</si>
  <si>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</si>
  <si>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</si>
  <si>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</si>
  <si>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</si>
  <si>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</si>
  <si>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</si>
  <si>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</si>
  <si>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</si>
  <si>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</si>
  <si>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</si>
  <si>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</si>
  <si>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</si>
  <si>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</si>
  <si>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</si>
  <si>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</si>
  <si>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</si>
  <si>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</si>
  <si>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</si>
  <si>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</si>
  <si>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</si>
  <si>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</si>
  <si>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</si>
  <si>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</si>
  <si>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</si>
  <si>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</si>
  <si>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</si>
  <si>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</si>
  <si>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</si>
  <si>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</si>
  <si>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</si>
  <si>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</si>
  <si>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</si>
  <si>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</si>
  <si>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</si>
  <si>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</si>
  <si>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</si>
  <si>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</si>
  <si>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</si>
  <si>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</si>
  <si>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</si>
  <si>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</si>
  <si>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</si>
  <si>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</si>
  <si>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</si>
  <si>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</si>
  <si>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</si>
  <si>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</si>
  <si>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</si>
  <si>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</si>
  <si>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</si>
  <si>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</si>
  <si>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</si>
  <si>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</si>
  <si>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</si>
  <si>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</si>
  <si>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</si>
  <si>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</si>
  <si>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</si>
  <si>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</si>
  <si>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</si>
  <si>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</si>
  <si>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</si>
  <si>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</si>
  <si>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</si>
  <si>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</si>
  <si>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</si>
  <si>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</si>
  <si>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</si>
  <si>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</si>
  <si>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</si>
  <si>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</si>
  <si>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</si>
  <si>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</si>
  <si>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</si>
  <si>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</si>
  <si>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</si>
  <si>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</si>
  <si>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</si>
  <si>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</si>
  <si>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</si>
  <si>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</si>
  <si>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</si>
  <si>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</si>
  <si>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</si>
  <si>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</si>
  <si>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</si>
  <si>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</si>
  <si>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</si>
  <si>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</si>
  <si>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</si>
  <si>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</si>
  <si>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</si>
  <si>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</si>
  <si>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</si>
  <si>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</si>
  <si>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</si>
  <si>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</si>
  <si>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</si>
  <si>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</si>
  <si>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</si>
  <si>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</si>
  <si>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</si>
  <si>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</si>
  <si>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</si>
  <si>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</si>
  <si>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</si>
  <si>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</si>
  <si>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</si>
  <si>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</si>
  <si>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</si>
  <si>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</si>
  <si>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</si>
  <si>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</si>
  <si>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</si>
  <si>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</si>
  <si>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</si>
  <si>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</si>
  <si>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</si>
  <si>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</si>
  <si>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</si>
  <si>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</si>
  <si>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</si>
  <si>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</si>
  <si>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</si>
  <si>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</si>
  <si>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</si>
  <si>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</si>
  <si>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</si>
  <si>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</si>
  <si>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</si>
  <si>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</si>
  <si>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</si>
  <si>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</si>
  <si>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</si>
  <si>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</si>
  <si>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</si>
  <si>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</si>
  <si>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</si>
  <si>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</si>
  <si>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</si>
  <si>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</si>
  <si>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</si>
  <si>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</si>
  <si>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</si>
  <si>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</si>
  <si>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</si>
  <si>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</si>
  <si>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</si>
  <si>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</si>
  <si>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</si>
  <si>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</si>
  <si>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</si>
  <si>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</si>
  <si>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</si>
  <si>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</si>
  <si>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</si>
  <si>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</si>
  <si>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</si>
  <si>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</si>
  <si>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</si>
  <si>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</si>
  <si>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</si>
  <si>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</si>
  <si>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</si>
  <si>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</si>
  <si>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</si>
  <si>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</si>
  <si>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</si>
  <si>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</si>
  <si>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</si>
  <si>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</si>
  <si>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</si>
  <si>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</si>
  <si>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</si>
  <si>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</si>
  <si>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</si>
  <si>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</si>
  <si>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</si>
  <si>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</si>
  <si>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</si>
  <si>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</si>
  <si>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</si>
  <si>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</si>
  <si>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</si>
  <si>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</si>
  <si>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</si>
  <si>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</si>
  <si>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</si>
  <si>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</si>
  <si>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</si>
  <si>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</si>
  <si>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</si>
  <si>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</si>
  <si>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</si>
  <si>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</si>
  <si>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</si>
  <si>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</si>
  <si>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</si>
  <si>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</si>
  <si>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</si>
  <si>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</si>
  <si>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</si>
  <si>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</si>
  <si>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</si>
  <si>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</si>
  <si>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</si>
  <si>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</si>
  <si>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</si>
  <si>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</si>
  <si>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</si>
  <si>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</si>
  <si>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</si>
  <si>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</si>
  <si>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</si>
  <si>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</si>
  <si>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</si>
  <si>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</si>
  <si>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</si>
  <si>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</si>
  <si>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</si>
  <si>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</si>
  <si>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</si>
  <si>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</si>
  <si>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</si>
  <si>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</si>
  <si>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</si>
  <si>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</si>
  <si>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</si>
  <si>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</si>
  <si>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</si>
  <si>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</si>
  <si>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</si>
  <si>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</si>
  <si>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</si>
  <si>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</si>
  <si>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</si>
  <si>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</si>
  <si>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</si>
  <si>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</si>
  <si>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</si>
  <si>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</si>
  <si>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</si>
  <si>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</si>
  <si>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</si>
  <si>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</si>
  <si>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</si>
  <si>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</si>
  <si>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</si>
  <si>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</si>
  <si>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</si>
  <si>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</si>
  <si>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</si>
  <si>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</si>
  <si>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</si>
  <si>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</si>
  <si>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</si>
  <si>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</si>
  <si>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</si>
  <si>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</si>
  <si>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</si>
  <si>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</si>
  <si>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</si>
  <si>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</si>
  <si>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</si>
  <si>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</si>
  <si>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</si>
  <si>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</si>
  <si>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</si>
  <si>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</si>
  <si>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</si>
  <si>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</si>
  <si>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</si>
  <si>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</si>
  <si>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</si>
  <si>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</si>
  <si>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</si>
  <si>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</si>
  <si>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</si>
  <si>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</si>
  <si>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</si>
  <si>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</si>
  <si>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</si>
  <si>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</si>
  <si>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</si>
  <si>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</si>
  <si>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</si>
  <si>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</si>
  <si>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</si>
  <si>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</si>
  <si>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</si>
  <si>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</si>
  <si>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</si>
  <si>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</si>
  <si>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</si>
  <si>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</si>
  <si>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</si>
  <si>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</si>
  <si>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</si>
  <si>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</si>
  <si>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</si>
  <si>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</si>
  <si>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</si>
  <si>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</si>
  <si>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</si>
  <si>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</si>
  <si>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</si>
  <si>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</si>
  <si>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</si>
  <si>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</si>
  <si>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</si>
  <si>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</si>
  <si>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</si>
  <si>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</si>
  <si>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</si>
  <si>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</si>
  <si>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</si>
  <si>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</si>
  <si>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</si>
  <si>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</si>
  <si>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</si>
  <si>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</si>
  <si>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</si>
  <si>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</si>
  <si>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</si>
  <si>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</si>
  <si>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</si>
  <si>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</si>
  <si>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</si>
  <si>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</si>
  <si>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</si>
  <si>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</si>
  <si>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</si>
  <si>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</si>
  <si>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</si>
  <si>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</si>
  <si>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</si>
  <si>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</si>
  <si>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</si>
  <si>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</si>
  <si>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</si>
  <si>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</si>
  <si>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</si>
  <si>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</si>
  <si>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</si>
  <si>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</si>
  <si>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</si>
  <si>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</si>
  <si>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</si>
  <si>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</si>
  <si>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</si>
  <si>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</si>
  <si>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</si>
  <si>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</si>
  <si>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</si>
  <si>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</si>
  <si>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</si>
  <si>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</si>
  <si>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</si>
  <si>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</si>
  <si>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</si>
  <si>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</si>
  <si>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</si>
  <si>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</si>
  <si>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</si>
  <si>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</si>
  <si>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</si>
  <si>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</si>
  <si>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</si>
  <si>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</si>
  <si>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</si>
  <si>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</si>
  <si>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</si>
  <si>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</si>
  <si>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</si>
  <si>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</si>
  <si>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</si>
  <si>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</si>
  <si>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</si>
  <si>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</si>
  <si>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</si>
  <si>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</si>
  <si>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</si>
  <si>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</si>
  <si>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</si>
  <si>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</si>
  <si>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</si>
  <si>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</si>
  <si>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</si>
  <si>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</si>
  <si>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</si>
  <si>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</si>
  <si>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</si>
  <si>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</si>
  <si>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</si>
  <si>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</si>
  <si>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</si>
  <si>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</si>
  <si>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</si>
  <si>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</si>
  <si>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</si>
  <si>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</si>
  <si>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</si>
  <si>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</si>
  <si>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</si>
  <si>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</si>
  <si>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</si>
  <si>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</si>
  <si>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</si>
  <si>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</si>
  <si>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</si>
  <si>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</si>
  <si>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</si>
  <si>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</si>
  <si>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</si>
  <si>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</si>
  <si>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</si>
  <si>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</si>
  <si>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</si>
  <si>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</si>
  <si>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</si>
  <si>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</si>
  <si>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</si>
  <si>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</si>
  <si>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</si>
  <si>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</si>
  <si>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</si>
  <si>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</si>
  <si>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</si>
  <si>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</si>
  <si>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</si>
  <si>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</si>
  <si>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</si>
  <si>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</si>
  <si>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</si>
  <si>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</si>
  <si>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</si>
  <si>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</si>
  <si>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</si>
  <si>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</si>
  <si>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</si>
  <si>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</si>
  <si>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</si>
  <si>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</si>
  <si>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</si>
  <si>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</si>
  <si>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</si>
  <si>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</si>
  <si>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</si>
  <si>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</si>
  <si>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</si>
  <si>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</si>
  <si>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</si>
  <si>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</si>
  <si>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</si>
  <si>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</si>
  <si>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</si>
  <si>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</si>
  <si>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</si>
  <si>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</si>
  <si>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</si>
  <si>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</si>
  <si>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</si>
  <si>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</si>
  <si>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</si>
  <si>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</si>
  <si>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</si>
  <si>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</si>
  <si>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</si>
  <si>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</si>
  <si>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</si>
  <si>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</si>
  <si>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</si>
  <si>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</si>
  <si>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</si>
  <si>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</si>
  <si>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</si>
  <si>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</si>
  <si>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</si>
  <si>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</si>
  <si>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</si>
  <si>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</si>
  <si>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</si>
  <si>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</si>
  <si>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</si>
  <si>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</si>
  <si>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</si>
  <si>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</si>
  <si>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</si>
  <si>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</si>
  <si>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</si>
  <si>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</si>
  <si>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</si>
  <si>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</si>
  <si>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</si>
  <si>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</si>
  <si>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</si>
  <si>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</si>
  <si>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</si>
  <si>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</si>
  <si>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</si>
  <si>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</si>
  <si>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</si>
  <si>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</si>
  <si>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</si>
  <si>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</si>
  <si>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</si>
  <si>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</si>
  <si>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</si>
  <si>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</si>
  <si>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</si>
  <si>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</si>
  <si>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</si>
  <si>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</si>
  <si>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</si>
  <si>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</si>
  <si>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</si>
  <si>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</si>
  <si>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</si>
  <si>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</si>
  <si>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</si>
  <si>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</si>
  <si>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</si>
  <si>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</si>
  <si>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</si>
  <si>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</si>
  <si>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</si>
  <si>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</si>
  <si>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</si>
  <si>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</si>
  <si>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</si>
  <si>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</si>
  <si>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</si>
  <si>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</si>
  <si>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</si>
  <si>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</si>
  <si>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</si>
  <si>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</si>
  <si>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</si>
  <si>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</si>
  <si>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</si>
  <si>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</si>
  <si>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</si>
  <si>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</si>
  <si>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</si>
  <si>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</si>
  <si>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</si>
  <si>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</si>
  <si>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</si>
  <si>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</si>
  <si>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</si>
  <si>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</si>
  <si>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</si>
  <si>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</si>
  <si>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</si>
  <si>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</si>
  <si>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</si>
  <si>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</si>
  <si>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</si>
  <si>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</si>
  <si>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</si>
  <si>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</si>
  <si>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</si>
  <si>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</si>
  <si>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</si>
  <si>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</si>
  <si>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</si>
  <si>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</si>
  <si>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</si>
  <si>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</si>
  <si>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</si>
  <si>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</si>
  <si>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</si>
  <si>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</si>
  <si>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</si>
  <si>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</si>
  <si>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</si>
  <si>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</si>
  <si>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</si>
  <si>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</si>
  <si>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</si>
  <si>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</si>
  <si>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</si>
  <si>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</si>
  <si>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</si>
  <si>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</si>
  <si>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</si>
  <si>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</si>
  <si>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</si>
  <si>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</si>
  <si>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</si>
  <si>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</si>
  <si>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</si>
  <si>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</si>
  <si>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</si>
  <si>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</si>
  <si>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</si>
  <si>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</si>
  <si>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</si>
  <si>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</si>
  <si>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</si>
  <si>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</si>
  <si>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</si>
  <si>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</si>
  <si>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</si>
  <si>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</si>
  <si>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</si>
  <si>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</si>
  <si>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</si>
  <si>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</si>
  <si>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</si>
  <si>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</si>
  <si>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</si>
  <si>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</si>
  <si>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</si>
  <si>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</si>
  <si>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</si>
  <si>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</si>
  <si>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</si>
  <si>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</si>
  <si>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</si>
  <si>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</si>
  <si>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</si>
  <si>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</si>
  <si>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</si>
  <si>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</si>
  <si>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</si>
  <si>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</si>
  <si>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</si>
  <si>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</si>
  <si>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</si>
  <si>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</si>
  <si>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</si>
  <si>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</si>
  <si>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</si>
  <si>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</si>
  <si>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</si>
  <si>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</si>
  <si>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</si>
  <si>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</si>
  <si>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</si>
  <si>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</si>
  <si>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</si>
  <si>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</si>
  <si>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</si>
  <si>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</si>
  <si>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</si>
  <si>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</si>
  <si>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</si>
  <si>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</si>
  <si>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</si>
  <si>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</si>
  <si>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</si>
  <si>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</si>
  <si>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</si>
  <si>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</si>
  <si>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</si>
  <si>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</si>
  <si>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</si>
  <si>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</si>
  <si>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</si>
  <si>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</si>
  <si>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</si>
  <si>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</si>
  <si>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</si>
  <si>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</si>
  <si>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</si>
  <si>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</si>
  <si>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</si>
  <si>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</si>
  <si>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</si>
  <si>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</si>
  <si>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</si>
  <si>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</si>
  <si>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</si>
  <si>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</si>
  <si>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</si>
  <si>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</si>
  <si>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</si>
  <si>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</si>
  <si>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</si>
  <si>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</si>
  <si>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</si>
  <si>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</si>
  <si>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</si>
  <si>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</si>
  <si>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</si>
  <si>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</si>
  <si>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</si>
  <si>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</si>
  <si>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</si>
  <si>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</si>
  <si>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</si>
  <si>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</si>
  <si>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</si>
  <si>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</si>
  <si>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</si>
  <si>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</si>
  <si>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</si>
  <si>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</si>
  <si>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</si>
  <si>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</si>
  <si>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</si>
  <si>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</si>
  <si>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</si>
  <si>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</si>
  <si>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</si>
  <si>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</si>
  <si>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</si>
  <si>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</si>
  <si>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</si>
  <si>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</si>
  <si>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</si>
  <si>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</si>
  <si>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</si>
  <si>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</si>
  <si>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</si>
  <si>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</si>
  <si>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</si>
  <si>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</si>
  <si>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</si>
  <si>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</si>
  <si>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</si>
  <si>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</si>
  <si>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</si>
  <si>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</si>
  <si>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</si>
  <si>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</si>
  <si>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</si>
  <si>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</si>
  <si>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</si>
  <si>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</si>
  <si>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</si>
  <si>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</si>
  <si>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</si>
  <si>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</si>
  <si>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</si>
  <si>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</si>
  <si>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</si>
  <si>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</si>
  <si>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</si>
  <si>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</si>
  <si>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</si>
  <si>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</si>
  <si>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</si>
  <si>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</si>
  <si>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</si>
  <si>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</si>
  <si>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</si>
  <si>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</si>
  <si>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</si>
  <si>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</si>
  <si>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</si>
  <si>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</si>
  <si>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</si>
  <si>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</si>
  <si>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</si>
  <si>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</si>
  <si>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</si>
  <si>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</si>
  <si>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</si>
  <si>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</si>
  <si>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</si>
  <si>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</si>
  <si>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</si>
  <si>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</si>
  <si>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</si>
  <si>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</si>
  <si>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</si>
  <si>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</si>
  <si>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</si>
  <si>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</si>
  <si>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</si>
  <si>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</si>
  <si>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</si>
  <si>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</si>
  <si>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</si>
  <si>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</si>
  <si>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</si>
  <si>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</si>
  <si>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</si>
  <si>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</si>
  <si>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</si>
  <si>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</si>
  <si>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</si>
  <si>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</si>
  <si>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</si>
  <si>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</si>
  <si>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</si>
  <si>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</si>
  <si>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</si>
  <si>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</si>
  <si>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</si>
  <si>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</si>
  <si>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</si>
  <si>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</si>
  <si>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</si>
  <si>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</si>
  <si>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</si>
  <si>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</si>
  <si>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</si>
  <si>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</si>
  <si>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</si>
  <si>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</si>
  <si>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</si>
  <si>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</si>
  <si>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</si>
  <si>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</si>
  <si>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</si>
  <si>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</si>
  <si>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</si>
  <si>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</si>
  <si>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</si>
  <si>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</si>
  <si>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</si>
  <si>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</si>
  <si>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</si>
  <si>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</si>
  <si>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</si>
  <si>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</si>
  <si>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</si>
  <si>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</si>
  <si>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</si>
  <si>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</si>
  <si>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</si>
  <si>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</si>
  <si>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</si>
  <si>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</si>
  <si>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</si>
  <si>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</si>
  <si>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</si>
  <si>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</si>
  <si>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</si>
  <si>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</si>
  <si>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</si>
  <si>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</si>
  <si>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</si>
  <si>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</si>
  <si>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</si>
  <si>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</si>
  <si>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</si>
  <si>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</si>
  <si>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</si>
  <si>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</si>
  <si>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</si>
  <si>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</si>
  <si>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</si>
  <si>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</si>
  <si>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</si>
  <si>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</si>
  <si>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</si>
  <si>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</si>
  <si>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</si>
  <si>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</si>
  <si>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</si>
  <si>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</si>
  <si>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</si>
  <si>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</si>
  <si>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</si>
  <si>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</si>
  <si>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</si>
  <si>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</si>
  <si>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</si>
  <si>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</si>
  <si>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</si>
  <si>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</si>
  <si>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</si>
  <si>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</si>
  <si>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</si>
  <si>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</si>
  <si>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</si>
  <si>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</si>
  <si>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</si>
  <si>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</si>
  <si>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</si>
  <si>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</si>
  <si>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</si>
  <si>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</si>
  <si>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</si>
  <si>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</si>
  <si>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</si>
  <si>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</si>
  <si>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</si>
  <si>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</si>
  <si>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</si>
  <si>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</si>
  <si>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</si>
  <si>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</si>
  <si>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</si>
  <si>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</si>
  <si>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</si>
  <si>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</si>
  <si>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</si>
  <si>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</si>
  <si>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</si>
  <si>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</si>
  <si>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</si>
  <si>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</si>
  <si>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</si>
  <si>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</si>
  <si>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</si>
  <si>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</si>
  <si>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</si>
  <si>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</si>
  <si>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</si>
  <si>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</si>
  <si>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</si>
  <si>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</si>
  <si>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</si>
  <si>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</si>
  <si>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</si>
  <si>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</si>
  <si>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</si>
  <si>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</si>
  <si>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</si>
  <si>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</si>
  <si>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</si>
  <si>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</si>
  <si>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</si>
  <si>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</si>
  <si>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</si>
  <si>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</si>
  <si>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</si>
  <si>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</si>
  <si>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</si>
  <si>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</si>
  <si>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</si>
  <si>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</si>
  <si>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</si>
  <si>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</si>
  <si>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</si>
  <si>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</si>
  <si>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</si>
  <si>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</si>
  <si>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</si>
  <si>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</si>
  <si>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</si>
  <si>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</si>
  <si>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</si>
  <si>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</si>
  <si>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</si>
  <si>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</si>
  <si>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</si>
  <si>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</si>
  <si>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</si>
  <si>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</si>
  <si>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</si>
  <si>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</si>
  <si>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</si>
  <si>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</si>
  <si>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</si>
  <si>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</si>
  <si>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</si>
  <si>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</si>
  <si>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</si>
  <si>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</si>
  <si>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</si>
  <si>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</si>
  <si>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</si>
  <si>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</si>
  <si>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</si>
  <si>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</si>
  <si>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</si>
  <si>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</si>
  <si>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</si>
  <si>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</si>
  <si>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</si>
  <si>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</si>
  <si>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</si>
  <si>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</si>
  <si>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</si>
  <si>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</si>
  <si>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</si>
  <si>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</si>
  <si>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</si>
  <si>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</si>
  <si>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</si>
  <si>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</si>
  <si>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</si>
  <si>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</si>
  <si>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</si>
  <si>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</si>
  <si>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</si>
  <si>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</si>
  <si>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</si>
  <si>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</si>
  <si>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</si>
  <si>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</si>
  <si>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</si>
  <si>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</si>
  <si>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</si>
  <si>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</si>
  <si>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</si>
  <si>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</si>
  <si>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</si>
  <si>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</si>
  <si>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</si>
  <si>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</si>
  <si>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</si>
  <si>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</si>
  <si>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</si>
  <si>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</si>
  <si>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</si>
  <si>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</si>
  <si>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</si>
  <si>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</si>
  <si>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</si>
  <si>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</si>
  <si>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</si>
  <si>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</si>
  <si>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</si>
  <si>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</si>
  <si>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</si>
  <si>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</si>
  <si>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</si>
  <si>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</si>
  <si>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</si>
  <si>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</si>
  <si>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</si>
  <si>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</si>
  <si>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</si>
  <si>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</si>
  <si>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</si>
  <si>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</si>
  <si>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</si>
  <si>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</si>
  <si>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</si>
  <si>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</si>
  <si>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</si>
  <si>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</si>
  <si>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</si>
  <si>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</si>
  <si>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</si>
  <si>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</si>
  <si>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</si>
  <si>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</si>
  <si>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</si>
  <si>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</si>
  <si>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</si>
  <si>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</si>
  <si>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</si>
  <si>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</si>
  <si>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</si>
  <si>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</si>
  <si>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</si>
  <si>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</si>
  <si>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</si>
  <si>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</si>
  <si>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</si>
  <si>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</si>
  <si>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</si>
  <si>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</si>
  <si>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</si>
  <si>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</si>
  <si>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</si>
  <si>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</si>
  <si>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</si>
  <si>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</si>
  <si>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</si>
  <si>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</si>
  <si>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</si>
  <si>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</si>
  <si>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</si>
  <si>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</si>
  <si>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</si>
  <si>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</si>
  <si>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</si>
  <si>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</si>
  <si>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</si>
  <si>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</si>
  <si>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</si>
  <si>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</si>
  <si>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</si>
  <si>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</si>
  <si>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</si>
  <si>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</si>
  <si>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</si>
  <si>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</si>
  <si>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</si>
  <si>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</si>
  <si>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</si>
  <si>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</si>
  <si>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</si>
  <si>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</si>
  <si>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</si>
  <si>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</si>
  <si>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</si>
  <si>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</si>
  <si>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</si>
  <si>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</si>
  <si>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</si>
  <si>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</si>
  <si>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</si>
  <si>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</si>
  <si>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</si>
  <si>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</si>
  <si>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</si>
  <si>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</si>
  <si>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</si>
  <si>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</si>
  <si>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</si>
  <si>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</si>
  <si>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</si>
  <si>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</si>
  <si>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</si>
  <si>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</si>
  <si>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</si>
  <si>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</si>
  <si>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</si>
  <si>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</si>
  <si>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</si>
  <si>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</si>
  <si>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</si>
  <si>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</si>
  <si>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</si>
  <si>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</si>
  <si>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</si>
  <si>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</si>
  <si>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</si>
  <si>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</si>
  <si>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</si>
  <si>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</si>
  <si>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</si>
  <si>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</si>
  <si>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</si>
  <si>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</si>
  <si>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</si>
  <si>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</si>
  <si>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</si>
  <si>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</si>
  <si>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</si>
  <si>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</si>
  <si>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</si>
  <si>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</si>
  <si>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</si>
  <si>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</si>
  <si>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</si>
  <si>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</si>
  <si>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</si>
  <si>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</si>
  <si>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</si>
  <si>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</si>
  <si>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</si>
  <si>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</si>
  <si>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</si>
  <si>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</si>
  <si>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</si>
  <si>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</si>
  <si>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</si>
  <si>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</si>
  <si>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</si>
  <si>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</si>
  <si>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</si>
  <si>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</si>
  <si>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</si>
  <si>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</si>
  <si>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</si>
  <si>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</si>
  <si>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</si>
  <si>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</si>
  <si>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</si>
  <si>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</si>
  <si>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</si>
  <si>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</si>
  <si>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</si>
  <si>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</si>
  <si>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</si>
  <si>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</si>
  <si>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</si>
  <si>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</si>
  <si>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</si>
  <si>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</si>
  <si>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</si>
  <si>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</si>
  <si>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</si>
  <si>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</si>
  <si>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</si>
  <si>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</si>
  <si>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</si>
  <si>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</si>
  <si>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</si>
  <si>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</si>
  <si>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</si>
  <si>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</si>
  <si>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</si>
  <si>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</si>
  <si>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</si>
  <si>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</si>
  <si>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</si>
  <si>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</si>
  <si>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</si>
  <si>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</si>
  <si>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</si>
  <si>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</si>
  <si>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</si>
  <si>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</si>
  <si>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</si>
  <si>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</si>
  <si>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</si>
  <si>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</si>
  <si>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</si>
  <si>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</si>
  <si>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</si>
  <si>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</si>
  <si>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</si>
  <si>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</si>
  <si>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</si>
  <si>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</si>
  <si>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</si>
  <si>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</si>
  <si>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</si>
  <si>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</si>
  <si>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</si>
  <si>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</si>
  <si>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</si>
  <si>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</si>
  <si>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</si>
  <si>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</si>
  <si>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</si>
  <si>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</si>
  <si>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</si>
  <si>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</si>
  <si>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</si>
  <si>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</si>
  <si>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</si>
  <si>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</si>
  <si>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</si>
  <si>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</si>
  <si>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</si>
  <si>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</si>
  <si>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</si>
  <si>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</si>
  <si>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</si>
  <si>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</si>
  <si>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</si>
  <si>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</si>
  <si>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</si>
  <si>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</si>
  <si>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</si>
  <si>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</si>
  <si>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</si>
  <si>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</si>
  <si>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</si>
  <si>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</si>
  <si>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</si>
  <si>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</si>
  <si>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</si>
  <si>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</si>
  <si>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</si>
  <si>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</si>
  <si>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</si>
  <si>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</si>
  <si>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</si>
  <si>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</si>
  <si>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</si>
  <si>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</si>
  <si>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</si>
  <si>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</si>
  <si>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</si>
  <si>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</si>
  <si>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</si>
  <si>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</si>
  <si>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</si>
  <si>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</si>
  <si>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</si>
  <si>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</si>
  <si>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</si>
  <si>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</si>
  <si>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</si>
  <si>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</si>
  <si>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</si>
  <si>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</si>
  <si>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</si>
  <si>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</si>
  <si>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</si>
  <si>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</si>
  <si>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</si>
  <si>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</si>
  <si>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</si>
  <si>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</si>
  <si>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</si>
  <si>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</si>
  <si>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</si>
  <si>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</si>
  <si>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</si>
  <si>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</si>
  <si>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</si>
  <si>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</si>
  <si>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</si>
  <si>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</si>
  <si>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</si>
  <si>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</si>
  <si>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</si>
  <si>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</si>
  <si>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</si>
  <si>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</si>
  <si>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</si>
  <si>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</si>
  <si>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</si>
  <si>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</si>
  <si>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</si>
  <si>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</si>
  <si>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</si>
  <si>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</si>
  <si>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</si>
  <si>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</si>
  <si>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</si>
  <si>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</si>
  <si>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</si>
  <si>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</si>
  <si>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</si>
  <si>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</si>
  <si>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</si>
  <si>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</si>
  <si>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</si>
  <si>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</si>
  <si>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</si>
  <si>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</si>
  <si>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</si>
  <si>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</si>
  <si>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</si>
  <si>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</si>
  <si>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</si>
  <si>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</si>
  <si>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</si>
  <si>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</si>
  <si>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</si>
  <si>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</si>
  <si>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</si>
  <si>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</si>
  <si>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</si>
  <si>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</si>
  <si>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</si>
  <si>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</si>
  <si>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</si>
  <si>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</si>
  <si>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</si>
  <si>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</si>
  <si>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</si>
  <si>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</si>
  <si>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</si>
  <si>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</si>
  <si>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</si>
  <si>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</si>
  <si>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</si>
  <si>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</si>
  <si>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</si>
  <si>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</si>
  <si>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</si>
  <si>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</si>
  <si>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</si>
  <si>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</si>
  <si>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</si>
  <si>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</si>
  <si>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</si>
  <si>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</si>
  <si>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</si>
  <si>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</si>
  <si>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</si>
  <si>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</si>
  <si>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</si>
  <si>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</si>
  <si>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</si>
  <si>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</si>
  <si>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</si>
  <si>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</si>
  <si>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</si>
  <si>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</si>
  <si>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</si>
  <si>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</si>
  <si>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</si>
  <si>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</si>
  <si>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</si>
  <si>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</si>
  <si>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</si>
  <si>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</si>
  <si>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</si>
  <si>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</si>
  <si>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</si>
  <si>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</si>
  <si>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</si>
  <si>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</si>
  <si>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</si>
  <si>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</si>
  <si>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</si>
  <si>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</si>
  <si>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</si>
  <si>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</si>
  <si>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</si>
  <si>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</si>
  <si>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</si>
  <si>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</si>
  <si>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</si>
  <si>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</si>
  <si>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</si>
  <si>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</si>
  <si>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</si>
  <si>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</si>
  <si>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</si>
  <si>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</si>
  <si>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</si>
  <si>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</si>
  <si>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</si>
  <si>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</si>
  <si>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</si>
  <si>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</si>
  <si>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</si>
  <si>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</si>
  <si>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</si>
  <si>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</si>
  <si>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</si>
  <si>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</si>
  <si>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</si>
  <si>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</si>
  <si>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</si>
  <si>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</si>
  <si>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</si>
  <si>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</si>
  <si>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</si>
  <si>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</si>
  <si>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</si>
  <si>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</si>
  <si>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</si>
  <si>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</si>
  <si>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</si>
  <si>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</si>
  <si>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</si>
  <si>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</si>
  <si>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</si>
  <si>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</si>
  <si>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</si>
  <si>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</si>
  <si>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</si>
  <si>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</si>
  <si>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</si>
  <si>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</si>
  <si>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</si>
  <si>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</si>
  <si>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</si>
  <si>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</si>
  <si>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</si>
  <si>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</si>
  <si>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</si>
  <si>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</si>
  <si>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</si>
  <si>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</si>
  <si>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</si>
  <si>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</si>
  <si>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</si>
  <si>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</si>
  <si>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</si>
  <si>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</si>
  <si>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</si>
  <si>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</si>
  <si>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</si>
  <si>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</si>
  <si>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</si>
  <si>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</si>
  <si>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</si>
  <si>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</si>
  <si>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</si>
  <si>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</si>
  <si>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</si>
  <si>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</si>
  <si>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</si>
  <si>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</si>
  <si>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</si>
  <si>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</si>
  <si>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</si>
  <si>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</si>
  <si>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</si>
  <si>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</si>
  <si>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</si>
  <si>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</si>
  <si>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</si>
  <si>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</si>
  <si>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</si>
  <si>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</si>
  <si>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</si>
  <si>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</si>
  <si>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</si>
  <si>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</si>
  <si>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</si>
  <si>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</si>
  <si>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</si>
  <si>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</si>
  <si>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</si>
  <si>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</si>
  <si>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</si>
  <si>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</si>
  <si>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</si>
  <si>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</si>
  <si>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</si>
  <si>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</si>
  <si>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</si>
  <si>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</si>
  <si>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</si>
  <si>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</si>
  <si>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</si>
  <si>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</si>
  <si>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</si>
  <si>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</si>
  <si>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</si>
  <si>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</si>
  <si>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</si>
  <si>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</si>
  <si>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</si>
  <si>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</si>
  <si>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</si>
  <si>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</si>
  <si>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</si>
  <si>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</si>
  <si>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</si>
  <si>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</si>
  <si>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</si>
  <si>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</si>
  <si>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</si>
  <si>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</si>
  <si>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</si>
  <si>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</si>
  <si>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</si>
  <si>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</si>
  <si>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</si>
  <si>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</si>
  <si>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</si>
  <si>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</si>
  <si>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</si>
  <si>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</si>
  <si>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</si>
  <si>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</si>
  <si>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</si>
  <si>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</si>
  <si>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</si>
  <si>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</si>
  <si>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</si>
  <si>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</si>
  <si>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</si>
  <si>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</si>
  <si>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</si>
  <si>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</si>
  <si>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</si>
  <si>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</si>
  <si>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</si>
  <si>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</si>
  <si>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</si>
  <si>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</si>
  <si>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</si>
  <si>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</si>
  <si>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</si>
  <si>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</si>
  <si>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</si>
  <si>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</si>
  <si>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</si>
  <si>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</si>
  <si>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</si>
  <si>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</si>
  <si>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</si>
  <si>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</si>
  <si>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</si>
  <si>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</si>
  <si>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</si>
  <si>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</si>
  <si>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</si>
  <si>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</si>
  <si>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</si>
  <si>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</si>
  <si>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</si>
  <si>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</si>
  <si>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</si>
  <si>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</si>
  <si>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</si>
  <si>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</si>
  <si>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</si>
  <si>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</si>
  <si>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</si>
  <si>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</si>
  <si>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</si>
  <si>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</si>
  <si>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</si>
  <si>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</si>
  <si>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</si>
  <si>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</si>
  <si>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</si>
  <si>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</si>
  <si>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</si>
  <si>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</si>
  <si>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</si>
  <si>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</si>
  <si>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</si>
  <si>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</si>
  <si>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</si>
  <si>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</si>
  <si>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</si>
  <si>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</si>
  <si>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</si>
  <si>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</si>
  <si>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</si>
  <si>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</si>
  <si>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</si>
  <si>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</si>
  <si>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</si>
  <si>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</si>
  <si>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</si>
  <si>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</si>
  <si>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</si>
  <si>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</si>
  <si>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</si>
  <si>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</si>
  <si>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</si>
  <si>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</si>
  <si>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</si>
  <si>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</si>
  <si>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</si>
  <si>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</si>
  <si>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</si>
  <si>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</si>
  <si>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</si>
  <si>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</si>
  <si>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</si>
  <si>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</si>
  <si>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</si>
  <si>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</si>
  <si>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</si>
  <si>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</si>
  <si>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</si>
  <si>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</si>
  <si>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</si>
  <si>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</si>
  <si>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</si>
  <si>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</si>
  <si>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</si>
  <si>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</si>
  <si>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</si>
  <si>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</si>
  <si>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</si>
  <si>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</si>
  <si>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</si>
  <si>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</si>
  <si>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</si>
  <si>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</si>
  <si>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</si>
  <si>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</si>
  <si>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</si>
  <si>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</si>
  <si>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</si>
  <si>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</si>
  <si>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</si>
  <si>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</si>
  <si>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</si>
  <si>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</si>
  <si>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</si>
  <si>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</si>
  <si>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</si>
  <si>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</si>
  <si>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</si>
  <si>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</si>
  <si>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</si>
  <si>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</si>
  <si>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</si>
  <si>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</si>
  <si>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</si>
  <si>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</si>
  <si>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</si>
  <si>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</si>
  <si>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</si>
  <si>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</si>
  <si>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</si>
  <si>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</si>
  <si>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</si>
  <si>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</si>
  <si>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</si>
  <si>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</si>
  <si>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</si>
  <si>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</si>
  <si>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</si>
  <si>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</si>
  <si>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</si>
  <si>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</si>
  <si>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</si>
  <si>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</si>
  <si>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</si>
  <si>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</si>
  <si>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</si>
  <si>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</si>
  <si>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</si>
  <si>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</si>
  <si>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</si>
  <si>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</si>
  <si>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</si>
  <si>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</si>
  <si>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</si>
  <si>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</si>
  <si>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</si>
  <si>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</si>
  <si>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</si>
  <si>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</si>
  <si>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</si>
  <si>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</si>
  <si>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</si>
  <si>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</si>
  <si>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</si>
  <si>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</si>
  <si>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</si>
  <si>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</si>
  <si>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</si>
  <si>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</si>
  <si>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</si>
  <si>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</si>
  <si>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</si>
  <si>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</si>
  <si>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</si>
  <si>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</si>
  <si>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</si>
  <si>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</si>
  <si>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</si>
  <si>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</si>
  <si>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</si>
  <si>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</si>
  <si>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</si>
  <si>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</si>
  <si>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</si>
  <si>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</si>
  <si>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</si>
  <si>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</si>
  <si>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</si>
  <si>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</si>
  <si>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</si>
  <si>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</si>
  <si>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</si>
  <si>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</si>
  <si>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</si>
  <si>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</si>
  <si>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</si>
  <si>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</si>
  <si>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</si>
  <si>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</si>
  <si>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</si>
  <si>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</si>
  <si>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</si>
  <si>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</si>
  <si>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</si>
  <si>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</si>
  <si>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</si>
  <si>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</si>
  <si>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</si>
  <si>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</si>
  <si>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</si>
  <si>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</si>
  <si>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</si>
  <si>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</si>
  <si>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</si>
  <si>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</si>
  <si>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</si>
  <si>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</si>
  <si>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</si>
  <si>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</si>
  <si>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</si>
  <si>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</si>
  <si>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</si>
  <si>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</si>
  <si>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</si>
  <si>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</si>
  <si>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</si>
  <si>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</si>
  <si>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</si>
  <si>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</si>
  <si>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</si>
  <si>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</si>
  <si>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</si>
  <si>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</si>
  <si>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</si>
  <si>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</si>
  <si>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</si>
  <si>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</si>
  <si>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</si>
  <si>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</si>
  <si>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</si>
  <si>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</si>
  <si>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</si>
  <si>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</si>
  <si>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</si>
  <si>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</si>
  <si>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</si>
  <si>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</si>
  <si>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</si>
  <si>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</si>
  <si>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</si>
  <si>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</si>
  <si>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</si>
  <si>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</si>
  <si>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</si>
  <si>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</si>
  <si>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</si>
  <si>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</si>
  <si>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</si>
  <si>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</si>
  <si>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</si>
  <si>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</si>
  <si>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</si>
  <si>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</si>
  <si>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</si>
  <si>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</si>
  <si>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</si>
  <si>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</si>
  <si>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</si>
  <si>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</si>
  <si>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</si>
  <si>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</si>
  <si>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</si>
  <si>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</si>
  <si>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</si>
  <si>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</si>
  <si>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</si>
  <si>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</si>
  <si>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</si>
  <si>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</si>
  <si>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</si>
  <si>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</si>
  <si>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</si>
  <si>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</si>
  <si>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</si>
  <si>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</si>
  <si>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</si>
  <si>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</si>
  <si>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</si>
  <si>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</si>
  <si>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</si>
  <si>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</si>
  <si>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</si>
  <si>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</si>
  <si>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</si>
  <si>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</si>
  <si>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</si>
  <si>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</si>
  <si>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</si>
  <si>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</si>
  <si>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</si>
  <si>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</si>
  <si>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</si>
  <si>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</si>
  <si>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</si>
  <si>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</si>
  <si>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</si>
  <si>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</si>
  <si>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</si>
  <si>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</si>
  <si>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</si>
  <si>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</si>
  <si>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</si>
  <si>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</si>
  <si>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</si>
  <si>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</si>
  <si>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</si>
  <si>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</si>
  <si>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</si>
  <si>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</si>
  <si>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</si>
  <si>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</si>
  <si>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</si>
  <si>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</si>
  <si>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</si>
  <si>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</si>
  <si>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</si>
  <si>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</si>
  <si>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</si>
  <si>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</si>
  <si>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</si>
  <si>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</si>
  <si>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</si>
  <si>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</si>
  <si>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</si>
  <si>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</si>
  <si>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</si>
  <si>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</si>
  <si>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</si>
  <si>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</si>
  <si>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</si>
  <si>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</si>
  <si>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</si>
  <si>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</si>
  <si>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</si>
  <si>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</si>
  <si>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</si>
  <si>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</si>
  <si>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</si>
  <si>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</si>
  <si>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</si>
  <si>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</si>
  <si>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</si>
  <si>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</si>
  <si>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</si>
  <si>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</si>
  <si>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</si>
  <si>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</si>
  <si>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</si>
  <si>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</si>
  <si>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</si>
  <si>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</si>
  <si>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</si>
  <si>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</si>
  <si>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</si>
  <si>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</si>
  <si>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</si>
  <si>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</si>
  <si>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</si>
  <si>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</si>
  <si>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</si>
  <si>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</si>
  <si>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</si>
  <si>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</si>
  <si>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</si>
  <si>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</si>
  <si>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</si>
  <si>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</si>
  <si>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</si>
  <si>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</si>
  <si>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</si>
  <si>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</si>
  <si>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</si>
  <si>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</si>
  <si>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</si>
  <si>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</si>
  <si>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</si>
  <si>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</si>
  <si>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</si>
  <si>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</si>
  <si>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</si>
  <si>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</si>
  <si>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</si>
  <si>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</si>
  <si>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</si>
  <si>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</si>
  <si>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</si>
  <si>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</si>
  <si>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</si>
  <si>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</si>
  <si>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</si>
  <si>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</si>
  <si>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</si>
  <si>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</si>
  <si>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</si>
  <si>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</si>
  <si>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</si>
  <si>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</si>
  <si>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</si>
  <si>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</si>
  <si>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</si>
  <si>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</si>
  <si>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</si>
  <si>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</si>
  <si>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</si>
  <si>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</si>
  <si>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</si>
  <si>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</si>
  <si>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</si>
  <si>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</si>
  <si>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</si>
  <si>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</si>
  <si>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</si>
  <si>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</si>
  <si>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</si>
  <si>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</si>
  <si>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</si>
  <si>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</si>
  <si>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</si>
  <si>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</si>
  <si>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</si>
  <si>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</si>
  <si>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</si>
  <si>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</si>
  <si>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</si>
  <si>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</si>
  <si>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</si>
  <si>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</si>
  <si>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</si>
  <si>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</si>
  <si>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</si>
  <si>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</si>
  <si>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</si>
  <si>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</si>
  <si>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</si>
  <si>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</si>
  <si>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</si>
  <si>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</si>
  <si>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</si>
  <si>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</si>
  <si>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</si>
  <si>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</si>
  <si>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</si>
  <si>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</si>
  <si>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</si>
  <si>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</si>
  <si>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</si>
  <si>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</si>
  <si>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</si>
  <si>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</si>
  <si>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</si>
  <si>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</si>
  <si>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</si>
  <si>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</si>
  <si>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</si>
  <si>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</si>
  <si>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</si>
  <si>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</si>
  <si>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</si>
  <si>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</si>
  <si>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</si>
  <si>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</si>
  <si>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</si>
  <si>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</si>
  <si>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</si>
  <si>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</si>
  <si>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</si>
  <si>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</si>
  <si>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</si>
  <si>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</si>
  <si>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</si>
  <si>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</si>
  <si>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</si>
  <si>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</si>
  <si>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</si>
  <si>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</si>
  <si>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</si>
  <si>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</si>
  <si>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</si>
  <si>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</si>
  <si>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</si>
  <si>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</si>
  <si>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</si>
  <si>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</si>
  <si>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</si>
  <si>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</si>
  <si>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</si>
  <si>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</si>
  <si>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</si>
  <si>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</si>
  <si>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</si>
  <si>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</si>
  <si>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</si>
  <si>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</si>
  <si>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</si>
  <si>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</si>
  <si>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</si>
  <si>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</si>
  <si>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</si>
  <si>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</si>
  <si>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</si>
  <si>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</si>
  <si>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</si>
  <si>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</si>
  <si>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</si>
  <si>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</si>
  <si>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</si>
  <si>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</si>
  <si>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</si>
  <si>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</si>
  <si>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</si>
  <si>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</si>
  <si>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</si>
  <si>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</si>
  <si>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</si>
  <si>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</si>
  <si>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</si>
  <si>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</si>
  <si>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</si>
  <si>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</si>
  <si>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</si>
  <si>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</si>
  <si>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</si>
  <si>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</si>
  <si>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</si>
  <si>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</si>
  <si>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</si>
  <si>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</si>
  <si>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</si>
  <si>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</si>
  <si>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</si>
  <si>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</si>
  <si>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</si>
  <si>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</si>
  <si>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</si>
  <si>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</si>
  <si>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</si>
  <si>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</si>
  <si>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</si>
  <si>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</si>
  <si>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</si>
  <si>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</si>
  <si>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</si>
  <si>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</si>
  <si>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</si>
  <si>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</si>
  <si>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</si>
  <si>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</si>
  <si>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</si>
  <si>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</si>
  <si>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</si>
  <si>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</si>
  <si>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</si>
  <si>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</si>
  <si>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</si>
  <si>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</si>
  <si>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</si>
  <si>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</si>
  <si>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</si>
  <si>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</si>
  <si>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</si>
  <si>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</si>
  <si>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</si>
  <si>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</si>
  <si>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</si>
  <si>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</si>
  <si>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</si>
  <si>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</si>
  <si>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</si>
  <si>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</si>
  <si>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</si>
  <si>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</si>
  <si>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</si>
  <si>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</si>
  <si>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</si>
  <si>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</si>
  <si>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</si>
  <si>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</si>
  <si>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</si>
  <si>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</si>
  <si>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</si>
  <si>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</si>
  <si>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</si>
  <si>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</si>
  <si>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</si>
  <si>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</si>
  <si>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</si>
  <si>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</si>
  <si>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</si>
  <si>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</si>
  <si>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</si>
  <si>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</si>
  <si>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</si>
  <si>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</si>
  <si>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</si>
  <si>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</si>
  <si>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</si>
  <si>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</si>
  <si>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</si>
  <si>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</si>
  <si>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</si>
  <si>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</si>
  <si>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</si>
  <si>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</si>
  <si>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</si>
  <si>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</si>
  <si>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</si>
  <si>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</si>
  <si>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</si>
  <si>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</si>
  <si>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</si>
  <si>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</si>
  <si>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</si>
  <si>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</si>
  <si>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</si>
  <si>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</si>
  <si>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</si>
  <si>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</si>
  <si>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</si>
  <si>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</si>
  <si>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</si>
  <si>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</si>
  <si>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</si>
  <si>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</si>
  <si>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</si>
  <si>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</si>
  <si>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</si>
  <si>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</si>
  <si>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</si>
  <si>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</si>
  <si>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</si>
  <si>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</si>
  <si>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</si>
  <si>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</si>
  <si>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</si>
  <si>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</si>
  <si>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</si>
  <si>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</si>
  <si>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</si>
  <si>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</si>
  <si>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</si>
  <si>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</si>
  <si>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</si>
  <si>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</si>
  <si>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</si>
  <si>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</si>
  <si>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</si>
  <si>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</si>
  <si>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</si>
  <si>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</si>
  <si>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</si>
  <si>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</si>
  <si>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</si>
  <si>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</si>
  <si>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</si>
  <si>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</si>
  <si>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</si>
  <si>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</si>
  <si>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</si>
  <si>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</si>
  <si>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</si>
  <si>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</si>
  <si>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</si>
  <si>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</si>
  <si>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</si>
  <si>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</si>
  <si>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</si>
  <si>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</si>
  <si>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</si>
  <si>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</si>
  <si>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</si>
  <si>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</si>
  <si>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</si>
  <si>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</si>
  <si>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</si>
  <si>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</si>
  <si>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</si>
  <si>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</si>
  <si>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</si>
  <si>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</si>
  <si>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</si>
  <si>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</si>
  <si>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</si>
  <si>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</si>
  <si>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</si>
  <si>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</si>
  <si>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</si>
  <si>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</si>
  <si>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</si>
  <si>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</si>
  <si>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</si>
  <si>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</si>
  <si>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</si>
  <si>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</si>
  <si>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</si>
  <si>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</si>
  <si>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</si>
  <si>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</si>
  <si>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</si>
  <si>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</si>
  <si>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</si>
  <si>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</si>
  <si>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</si>
  <si>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</si>
  <si>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</si>
  <si>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</si>
  <si>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</si>
  <si>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</si>
  <si>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</si>
  <si>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</si>
  <si>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</si>
  <si>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</si>
  <si>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</si>
  <si>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</si>
  <si>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</si>
  <si>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</si>
  <si>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</si>
  <si>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</si>
  <si>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</si>
  <si>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</si>
  <si>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</si>
  <si>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</si>
  <si>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</si>
  <si>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</si>
  <si>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</si>
  <si>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</si>
  <si>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</si>
  <si>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</si>
  <si>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</si>
  <si>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</si>
  <si>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</si>
  <si>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</si>
  <si>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</si>
  <si>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</si>
  <si>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</si>
  <si>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</si>
  <si>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</si>
  <si>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</si>
  <si>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</si>
  <si>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</si>
  <si>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</si>
  <si>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</si>
  <si>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</si>
  <si>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</si>
  <si>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</si>
  <si>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</si>
  <si>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</si>
  <si>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</si>
  <si>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</si>
  <si>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</si>
  <si>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</si>
  <si>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</si>
  <si>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</si>
  <si>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</si>
  <si>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</si>
  <si>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</si>
  <si>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</si>
  <si>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</si>
  <si>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</si>
  <si>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</si>
  <si>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</si>
  <si>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</si>
  <si>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</si>
  <si>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</si>
  <si>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</si>
  <si>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</si>
  <si>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</si>
  <si>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</si>
  <si>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</si>
  <si>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</si>
  <si>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</si>
  <si>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</si>
  <si>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</si>
  <si>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</si>
  <si>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</si>
  <si>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</si>
  <si>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</si>
  <si>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</si>
  <si>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</si>
  <si>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</si>
  <si>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</si>
  <si>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</si>
  <si>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</si>
  <si>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</si>
  <si>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</si>
  <si>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</si>
  <si>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</si>
  <si>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</si>
  <si>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</si>
  <si>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</si>
  <si>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</si>
  <si>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</si>
  <si>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</si>
  <si>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</si>
  <si>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</si>
  <si>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</si>
  <si>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</si>
  <si>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</si>
  <si>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</si>
  <si>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</si>
  <si>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</si>
  <si>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</si>
  <si>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</si>
  <si>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</si>
  <si>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</si>
  <si>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</si>
  <si>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</si>
  <si>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</si>
  <si>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</si>
  <si>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</si>
  <si>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</si>
  <si>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</si>
  <si>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</si>
  <si>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</si>
  <si>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</si>
  <si>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</si>
  <si>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</si>
  <si>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</si>
  <si>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</si>
  <si>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</si>
  <si>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</si>
  <si>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</si>
  <si>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</si>
  <si>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</si>
  <si>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</si>
  <si>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</si>
  <si>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</si>
  <si>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</si>
  <si>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</si>
  <si>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</si>
  <si>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</si>
  <si>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</si>
  <si>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</si>
  <si>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</si>
  <si>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</si>
  <si>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</si>
  <si>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</si>
  <si>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</si>
  <si>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</si>
  <si>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</si>
  <si>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</si>
  <si>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</si>
  <si>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</si>
  <si>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</si>
  <si>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</si>
  <si>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</si>
  <si>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</si>
  <si>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</si>
  <si>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</si>
  <si>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</si>
  <si>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</si>
  <si>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</si>
  <si>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</si>
  <si>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</si>
  <si>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</si>
  <si>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</si>
  <si>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</si>
  <si>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</si>
  <si>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</si>
  <si>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</si>
  <si>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</si>
  <si>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</si>
  <si>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</si>
  <si>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</si>
  <si>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</si>
  <si>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</si>
  <si>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</si>
  <si>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</si>
  <si>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</si>
  <si>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</si>
  <si>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</si>
  <si>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</si>
  <si>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</si>
  <si>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</si>
  <si>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</si>
  <si>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</si>
  <si>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</si>
  <si>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</si>
  <si>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</si>
  <si>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</si>
  <si>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</si>
  <si>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</si>
  <si>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</si>
  <si>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</si>
  <si>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</si>
  <si>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</si>
  <si>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</si>
  <si>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</si>
  <si>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</si>
  <si>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</si>
  <si>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</si>
  <si>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</si>
  <si>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</si>
  <si>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</si>
  <si>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</si>
  <si>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</si>
  <si>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</si>
  <si>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</si>
  <si>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</si>
  <si>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</si>
  <si>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</si>
  <si>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</si>
  <si>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</si>
  <si>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</si>
  <si>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</si>
  <si>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</si>
  <si>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</si>
  <si>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</si>
  <si>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</si>
  <si>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</si>
  <si>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</si>
  <si>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</si>
  <si>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</si>
  <si>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</si>
  <si>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</si>
  <si>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</si>
  <si>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</si>
  <si>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</si>
  <si>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</si>
  <si>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</si>
  <si>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</si>
  <si>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</si>
  <si>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</si>
  <si>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</si>
  <si>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</si>
  <si>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</si>
  <si>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</si>
  <si>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</si>
  <si>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</si>
  <si>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</si>
  <si>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</si>
  <si>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</si>
  <si>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</si>
  <si>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</si>
  <si>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</si>
  <si>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</si>
  <si>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</si>
  <si>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</si>
  <si>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</si>
  <si>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</si>
  <si>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</si>
  <si>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</si>
  <si>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</si>
  <si>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</si>
  <si>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</si>
  <si>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</si>
  <si>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</si>
  <si>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</si>
  <si>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</si>
  <si>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</si>
  <si>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</si>
  <si>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</si>
  <si>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</si>
  <si>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</si>
  <si>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</si>
  <si>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</si>
  <si>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</si>
  <si>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</si>
  <si>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</si>
  <si>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</si>
  <si>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</si>
  <si>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</si>
  <si>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</si>
  <si>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</si>
  <si>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</si>
  <si>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</si>
  <si>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</si>
  <si>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</si>
  <si>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</si>
  <si>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</si>
  <si>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</si>
  <si>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</si>
  <si>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</si>
  <si>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</si>
  <si>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</si>
  <si>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</si>
  <si>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</si>
  <si>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</si>
  <si>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</si>
  <si>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</si>
  <si>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</si>
  <si>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</si>
  <si>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</si>
  <si>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</si>
  <si>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</si>
  <si>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</si>
  <si>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</si>
  <si>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</si>
  <si>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</si>
  <si>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</si>
  <si>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</si>
  <si>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</si>
  <si>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</si>
  <si>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</si>
  <si>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</si>
  <si>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</si>
  <si>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</si>
  <si>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</si>
  <si>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</si>
  <si>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</si>
  <si>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</si>
  <si>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</si>
  <si>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</si>
  <si>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</si>
  <si>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</si>
  <si>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</si>
  <si>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</si>
  <si>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</si>
  <si>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</si>
  <si>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</si>
  <si>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</si>
  <si>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</si>
  <si>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</si>
  <si>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</si>
  <si>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</si>
  <si>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</si>
  <si>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</si>
  <si>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</si>
  <si>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</si>
  <si>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</si>
  <si>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</si>
  <si>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</si>
  <si>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</si>
  <si>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</si>
  <si>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</si>
  <si>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</si>
  <si>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</si>
  <si>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</si>
  <si>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</si>
  <si>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</si>
  <si>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</si>
  <si>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</si>
  <si>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</si>
  <si>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</si>
  <si>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</si>
  <si>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</si>
  <si>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</si>
  <si>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</si>
  <si>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</si>
  <si>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</si>
  <si>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</si>
  <si>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</si>
  <si>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</si>
  <si>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</si>
  <si>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</si>
  <si>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</si>
  <si>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</si>
  <si>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</si>
  <si>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</si>
  <si>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</si>
  <si>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</si>
  <si>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</si>
  <si>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</si>
  <si>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</si>
  <si>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</si>
  <si>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</si>
  <si>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</si>
  <si>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</si>
  <si>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</si>
  <si>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</si>
  <si>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</si>
  <si>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</si>
  <si>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</si>
  <si>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</si>
  <si>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</si>
  <si>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</si>
  <si>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</si>
  <si>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</si>
  <si>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</si>
  <si>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</si>
  <si>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</si>
  <si>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</si>
  <si>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</si>
  <si>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</si>
  <si>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</si>
  <si>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</si>
  <si>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</si>
  <si>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</si>
  <si>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</si>
  <si>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</si>
  <si>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</si>
  <si>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</si>
  <si>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</si>
  <si>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</si>
  <si>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</si>
  <si>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</si>
  <si>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</si>
  <si>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</si>
  <si>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</si>
  <si>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</si>
  <si>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</si>
  <si>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</si>
  <si>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</si>
  <si>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</si>
  <si>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</si>
  <si>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</si>
  <si>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</si>
  <si>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</si>
  <si>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</si>
  <si>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</si>
  <si>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</si>
  <si>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</si>
  <si>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</si>
  <si>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</si>
  <si>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</si>
  <si>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</si>
  <si>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</si>
  <si>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</si>
  <si>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</si>
  <si>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</si>
  <si>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</si>
  <si>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</si>
  <si>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</si>
  <si>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</si>
  <si>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</si>
  <si>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</si>
  <si>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</si>
  <si>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</si>
  <si>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</si>
  <si>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</si>
  <si>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</si>
  <si>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</si>
  <si>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</si>
  <si>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</si>
  <si>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</si>
  <si>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</si>
  <si>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</si>
  <si>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</si>
  <si>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</si>
  <si>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</si>
  <si>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</si>
  <si>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</si>
  <si>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</si>
  <si>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</si>
  <si>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</si>
  <si>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</si>
  <si>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</si>
  <si>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</si>
  <si>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</si>
  <si>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</si>
  <si>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</si>
  <si>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</si>
  <si>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</si>
  <si>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</si>
  <si>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</si>
  <si>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</si>
  <si>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</si>
  <si>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</si>
  <si>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</si>
  <si>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</si>
  <si>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</si>
  <si>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</si>
  <si>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</si>
  <si>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</si>
  <si>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</si>
  <si>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</si>
  <si>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</si>
  <si>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</si>
  <si>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</si>
  <si>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</si>
  <si>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</si>
  <si>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</si>
  <si>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</si>
  <si>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</si>
  <si>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</si>
  <si>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</si>
  <si>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</si>
  <si>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</si>
  <si>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</si>
  <si>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</si>
  <si>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</si>
  <si>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</si>
  <si>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</si>
  <si>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</si>
  <si>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</si>
  <si>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</si>
  <si>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</si>
  <si>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</si>
  <si>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</si>
  <si>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</si>
  <si>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</si>
  <si>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</si>
  <si>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</si>
  <si>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</si>
  <si>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</si>
  <si>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</si>
  <si>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</si>
  <si>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</si>
  <si>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</si>
  <si>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</si>
  <si>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</si>
  <si>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</si>
  <si>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</si>
  <si>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</si>
  <si>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</si>
  <si>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</si>
  <si>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</si>
  <si>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</si>
  <si>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</si>
  <si>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</si>
  <si>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</si>
  <si>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</si>
  <si>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</si>
  <si>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</si>
  <si>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</si>
  <si>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</si>
  <si>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</si>
  <si>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</si>
  <si>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</si>
  <si>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</si>
  <si>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</si>
  <si>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</si>
  <si>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</si>
  <si>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</si>
  <si>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</si>
  <si>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</si>
  <si>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</si>
  <si>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</si>
  <si>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</si>
  <si>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</si>
  <si>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</si>
  <si>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</si>
  <si>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</si>
  <si>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</si>
  <si>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</si>
  <si>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</si>
  <si>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</si>
  <si>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</si>
  <si>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</si>
  <si>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</si>
  <si>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</si>
  <si>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</si>
  <si>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</si>
  <si>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</si>
  <si>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</si>
  <si>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</si>
  <si>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</si>
  <si>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</si>
  <si>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</si>
  <si>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</si>
  <si>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</si>
  <si>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</si>
  <si>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</si>
  <si>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</si>
  <si>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</si>
  <si>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</si>
  <si>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</si>
  <si>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</si>
  <si>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</si>
  <si>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</si>
  <si>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</si>
  <si>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</si>
  <si>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</si>
  <si>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</si>
  <si>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</si>
  <si>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</si>
  <si>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</si>
  <si>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</si>
  <si>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</si>
  <si>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</si>
  <si>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</si>
  <si>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</si>
  <si>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</si>
  <si>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</si>
  <si>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</si>
  <si>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</si>
  <si>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</si>
  <si>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</si>
  <si>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</si>
  <si>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</si>
  <si>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</si>
  <si>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</si>
  <si>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</si>
  <si>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</si>
  <si>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</si>
  <si>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</si>
  <si>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</si>
  <si>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</si>
  <si>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</si>
  <si>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</si>
  <si>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</si>
  <si>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</si>
  <si>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</si>
  <si>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</si>
  <si>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</si>
  <si>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</si>
  <si>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</si>
  <si>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</si>
  <si>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</si>
  <si>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</si>
  <si>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</si>
  <si>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</si>
  <si>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</si>
  <si>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</si>
  <si>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</si>
  <si>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</si>
  <si>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</si>
  <si>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</si>
  <si>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</si>
  <si>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</si>
  <si>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</si>
  <si>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</si>
  <si>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</si>
  <si>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</si>
  <si>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</si>
  <si>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</si>
  <si>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</si>
  <si>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</si>
  <si>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</si>
  <si>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</si>
  <si>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</si>
  <si>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</si>
  <si>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</si>
  <si>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</si>
  <si>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</si>
  <si>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</si>
  <si>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</si>
  <si>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</si>
  <si>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</si>
  <si>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</si>
  <si>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</si>
  <si>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</si>
  <si>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</si>
  <si>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</si>
  <si>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</si>
  <si>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</si>
  <si>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</si>
  <si>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</si>
  <si>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</si>
  <si>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</si>
  <si>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</si>
  <si>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</si>
  <si>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</si>
  <si>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</si>
  <si>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</si>
  <si>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</si>
  <si>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</si>
  <si>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</si>
  <si>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</si>
  <si>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</si>
  <si>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</si>
  <si>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</si>
  <si>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</si>
  <si>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</si>
  <si>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</si>
  <si>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</si>
  <si>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</si>
  <si>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</si>
  <si>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</si>
  <si>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</si>
  <si>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</si>
  <si>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</si>
  <si>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</si>
  <si>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</si>
  <si>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</si>
  <si>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</si>
  <si>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</si>
  <si>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</si>
  <si>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</si>
  <si>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</si>
  <si>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</si>
  <si>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</si>
  <si>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</si>
  <si>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</si>
  <si>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</si>
  <si>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</si>
  <si>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</si>
  <si>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</si>
  <si>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</si>
  <si>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</si>
  <si>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</si>
  <si>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</si>
  <si>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</si>
  <si>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</si>
  <si>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</si>
  <si>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</si>
  <si>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</si>
  <si>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</si>
  <si>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</si>
  <si>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</si>
  <si>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</si>
  <si>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</si>
  <si>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</si>
  <si>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</si>
  <si>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</si>
  <si>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</si>
  <si>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</si>
  <si>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</si>
  <si>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</si>
  <si>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</si>
  <si>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</si>
  <si>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</si>
  <si>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</si>
  <si>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</si>
  <si>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</si>
  <si>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</si>
  <si>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</si>
  <si>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</si>
  <si>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</si>
  <si>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</si>
  <si>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</si>
  <si>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</si>
  <si>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</si>
  <si>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</si>
  <si>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</si>
  <si>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</si>
  <si>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</si>
  <si>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</si>
  <si>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</si>
  <si>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</si>
  <si>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</si>
  <si>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</si>
  <si>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</si>
  <si>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</si>
  <si>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</si>
  <si>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</si>
  <si>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</si>
  <si>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</si>
  <si>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</si>
  <si>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</si>
  <si>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</si>
  <si>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</si>
  <si>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</si>
  <si>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</si>
  <si>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</si>
  <si>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</si>
  <si>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</si>
  <si>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</si>
  <si>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</si>
  <si>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</si>
  <si>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</si>
  <si>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</si>
  <si>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</si>
  <si>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</si>
  <si>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</si>
  <si>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</si>
  <si>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</si>
  <si>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</si>
  <si>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</si>
  <si>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</si>
  <si>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</si>
  <si>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</si>
  <si>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</si>
  <si>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</si>
  <si>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</si>
  <si>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</si>
  <si>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</si>
  <si>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</si>
  <si>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</si>
  <si>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</si>
  <si>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</si>
  <si>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</si>
  <si>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</si>
  <si>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</si>
  <si>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</si>
  <si>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</si>
  <si>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</si>
  <si>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</si>
  <si>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</si>
  <si>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</si>
  <si>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</si>
  <si>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</si>
  <si>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</si>
  <si>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</si>
  <si>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</si>
  <si>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</si>
  <si>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</si>
  <si>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</si>
  <si>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</si>
  <si>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</si>
  <si>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</si>
  <si>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</si>
  <si>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</si>
  <si>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</si>
  <si>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</si>
  <si>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</si>
  <si>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</si>
  <si>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</si>
  <si>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</si>
  <si>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</si>
  <si>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</si>
  <si>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</si>
  <si>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</si>
  <si>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</si>
  <si>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</si>
  <si>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</si>
  <si>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</si>
  <si>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</si>
  <si>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</si>
  <si>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</si>
  <si>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</si>
  <si>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</si>
  <si>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</si>
  <si>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</si>
  <si>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</si>
  <si>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</si>
  <si>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</si>
  <si>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</si>
  <si>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</si>
  <si>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</si>
  <si>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</si>
  <si>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</si>
  <si>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</si>
  <si>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</si>
  <si>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</si>
  <si>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</si>
  <si>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</si>
  <si>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</si>
  <si>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</si>
  <si>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</si>
  <si>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</si>
  <si>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</si>
  <si>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</si>
  <si>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</si>
  <si>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</si>
  <si>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</si>
  <si>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</si>
  <si>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</si>
  <si>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</si>
  <si>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</si>
  <si>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</si>
  <si>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</si>
  <si>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</si>
  <si>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</si>
  <si>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</si>
  <si>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</si>
  <si>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</si>
  <si>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</si>
  <si>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</si>
  <si>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</si>
  <si>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</si>
  <si>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</si>
  <si>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</si>
  <si>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</si>
  <si>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</si>
  <si>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</si>
  <si>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</si>
  <si>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</si>
  <si>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</si>
  <si>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</si>
  <si>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</si>
  <si>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</si>
  <si>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</si>
  <si>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</si>
  <si>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</si>
  <si>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</si>
  <si>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</si>
  <si>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</si>
  <si>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</si>
  <si>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</si>
  <si>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</si>
  <si>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</si>
  <si>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</si>
  <si>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</si>
  <si>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</si>
  <si>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</si>
  <si>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</si>
  <si>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</si>
  <si>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</si>
  <si>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</si>
  <si>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</si>
  <si>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</si>
  <si>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</si>
  <si>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</si>
  <si>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</si>
  <si>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</si>
  <si>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</si>
  <si>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</si>
  <si>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</si>
  <si>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</si>
  <si>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</si>
  <si>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</si>
  <si>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</si>
  <si>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</si>
  <si>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</si>
  <si>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</si>
  <si>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</si>
  <si>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</si>
  <si>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</si>
  <si>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</si>
  <si>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</si>
  <si>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</si>
  <si>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</si>
  <si>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</si>
  <si>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</si>
  <si>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</si>
  <si>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</si>
  <si>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</si>
  <si>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</si>
  <si>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</si>
  <si>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</si>
  <si>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</si>
  <si>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</si>
  <si>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</si>
  <si>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</si>
  <si>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</si>
  <si>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</si>
  <si>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</si>
  <si>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</si>
  <si>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</si>
  <si>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</si>
  <si>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</si>
  <si>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</si>
  <si>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</si>
  <si>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</si>
  <si>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</si>
  <si>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</si>
  <si>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</si>
  <si>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</si>
  <si>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</si>
  <si>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</si>
  <si>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</si>
  <si>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</si>
  <si>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</si>
  <si>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</si>
  <si>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</si>
  <si>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</si>
  <si>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</si>
  <si>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</si>
  <si>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</si>
  <si>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</si>
  <si>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</si>
  <si>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</si>
  <si>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</si>
  <si>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</si>
  <si>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</si>
  <si>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</si>
  <si>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</si>
  <si>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</si>
  <si>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</si>
  <si>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</si>
  <si>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</si>
  <si>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</si>
  <si>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</si>
  <si>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</si>
  <si>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</si>
  <si>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</si>
  <si>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</si>
  <si>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</si>
  <si>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</si>
  <si>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</si>
  <si>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</si>
  <si>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</si>
  <si>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</si>
  <si>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</si>
  <si>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</si>
  <si>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</si>
  <si>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</si>
  <si>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</si>
  <si>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</si>
  <si>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</si>
  <si>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</si>
  <si>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</si>
  <si>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</si>
  <si>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</si>
  <si>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</si>
  <si>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</si>
  <si>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</si>
  <si>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</si>
  <si>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</si>
  <si>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</si>
  <si>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</si>
  <si>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</si>
  <si>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</si>
  <si>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</si>
  <si>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</si>
  <si>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</si>
  <si>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</si>
  <si>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</si>
  <si>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</si>
  <si>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</si>
  <si>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</si>
  <si>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</si>
  <si>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</si>
  <si>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</si>
  <si>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</si>
  <si>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</si>
  <si>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</si>
  <si>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</si>
  <si>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</si>
  <si>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</si>
  <si>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</si>
  <si>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</si>
  <si>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</si>
  <si>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</si>
  <si>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</si>
  <si>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</si>
  <si>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</si>
  <si>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</si>
  <si>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</si>
  <si>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</si>
  <si>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</si>
  <si>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</si>
  <si>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</si>
  <si>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</si>
  <si>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</si>
  <si>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</si>
  <si>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</si>
  <si>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</si>
  <si>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</si>
  <si>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</si>
  <si>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</si>
  <si>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</si>
  <si>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</si>
  <si>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</si>
  <si>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</si>
  <si>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</si>
  <si>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</si>
  <si>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</si>
  <si>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</si>
  <si>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</si>
  <si>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</si>
  <si>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</si>
  <si>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</si>
  <si>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</si>
  <si>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</si>
  <si>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</si>
  <si>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</si>
  <si>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</si>
  <si>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</si>
  <si>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</si>
  <si>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</si>
  <si>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</si>
  <si>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</si>
  <si>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</si>
  <si>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</si>
  <si>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</si>
  <si>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</si>
  <si>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</si>
  <si>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</si>
  <si>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</si>
  <si>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</si>
  <si>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</si>
  <si>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</si>
  <si>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</si>
  <si>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</si>
  <si>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</si>
  <si>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</si>
  <si>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</si>
  <si>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</si>
  <si>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</si>
  <si>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</si>
  <si>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</si>
  <si>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</si>
  <si>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</si>
  <si>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</si>
  <si>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</si>
  <si>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</si>
  <si>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</si>
  <si>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</si>
  <si>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</si>
  <si>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</si>
  <si>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</si>
  <si>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</si>
  <si>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</si>
  <si>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</si>
  <si>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</si>
  <si>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</si>
  <si>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</si>
  <si>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</si>
  <si>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</si>
  <si>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</si>
  <si>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</si>
  <si>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</si>
  <si>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</si>
  <si>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</si>
  <si>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</si>
  <si>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</si>
  <si>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</si>
  <si>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</si>
  <si>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</si>
  <si>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</si>
  <si>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</si>
  <si>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</si>
  <si>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</si>
  <si>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</si>
  <si>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</si>
  <si>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</si>
  <si>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</si>
  <si>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</si>
  <si>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</si>
  <si>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</si>
  <si>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</si>
  <si>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</si>
  <si>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</si>
  <si>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</si>
  <si>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</si>
  <si>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</si>
  <si>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</si>
  <si>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</si>
  <si>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</si>
  <si>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</si>
  <si>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</si>
  <si>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</si>
  <si>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</si>
  <si>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</si>
  <si>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</si>
  <si>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</si>
  <si>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</si>
  <si>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</si>
  <si>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</si>
  <si>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</si>
  <si>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</si>
  <si>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</si>
  <si>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</si>
  <si>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</si>
  <si>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</si>
  <si>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</si>
  <si>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</si>
  <si>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</si>
  <si>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</si>
  <si>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</si>
  <si>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</si>
  <si>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</si>
  <si>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</si>
  <si>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</si>
  <si>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</si>
  <si>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</si>
  <si>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</si>
  <si>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</si>
  <si>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</si>
  <si>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</si>
  <si>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</si>
  <si>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</si>
  <si>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</si>
  <si>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</si>
  <si>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</si>
  <si>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</si>
  <si>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</si>
  <si>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</si>
  <si>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</si>
  <si>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</si>
  <si>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</si>
  <si>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</si>
  <si>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</si>
  <si>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</si>
  <si>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</si>
  <si>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</si>
  <si>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</si>
  <si>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</si>
  <si>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</si>
  <si>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</si>
  <si>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</si>
  <si>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</si>
  <si>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</si>
  <si>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</si>
  <si>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</si>
  <si>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</si>
  <si>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</si>
  <si>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</si>
  <si>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</si>
  <si>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</si>
  <si>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</si>
  <si>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</si>
  <si>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</si>
  <si>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</si>
  <si>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</si>
  <si>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</si>
  <si>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</si>
  <si>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</si>
  <si>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</si>
  <si>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</si>
  <si>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</si>
  <si>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</si>
  <si>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</si>
  <si>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</si>
  <si>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</si>
  <si>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</si>
  <si>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</si>
  <si>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</si>
  <si>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</si>
  <si>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</si>
  <si>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</si>
  <si>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</si>
  <si>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</si>
  <si>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</si>
  <si>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</si>
  <si>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</si>
  <si>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</si>
  <si>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</si>
  <si>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</si>
  <si>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</si>
  <si>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</si>
  <si>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</si>
  <si>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</si>
  <si>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</si>
  <si>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</si>
  <si>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</si>
  <si>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</si>
  <si>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</si>
  <si>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</si>
  <si>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</si>
  <si>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</si>
  <si>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</si>
  <si>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</si>
  <si>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</si>
  <si>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</si>
  <si>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</si>
  <si>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</si>
  <si>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</si>
  <si>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</si>
  <si>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</si>
  <si>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</si>
  <si>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</si>
  <si>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</si>
  <si>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</si>
  <si>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</si>
  <si>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</si>
  <si>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</si>
  <si>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</si>
  <si>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</si>
  <si>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</si>
  <si>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</si>
  <si>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</si>
  <si>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</si>
  <si>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</si>
  <si>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</si>
  <si>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</si>
  <si>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</si>
  <si>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</si>
  <si>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</si>
  <si>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</si>
  <si>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</si>
  <si>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</si>
  <si>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</si>
  <si>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</si>
  <si>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</si>
  <si>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</si>
  <si>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</si>
  <si>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</si>
  <si>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</si>
  <si>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</si>
  <si>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</si>
  <si>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</si>
  <si>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</si>
  <si>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</si>
  <si>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</si>
  <si>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</si>
  <si>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</si>
  <si>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</si>
  <si>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</si>
  <si>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</si>
  <si>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</si>
  <si>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</si>
  <si>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</si>
  <si>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</si>
  <si>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</si>
  <si>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</si>
  <si>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</si>
  <si>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</si>
  <si>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</si>
  <si>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</si>
  <si>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</si>
  <si>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</si>
  <si>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</si>
  <si>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</si>
  <si>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</si>
  <si>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</si>
  <si>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</si>
  <si>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</si>
  <si>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</si>
  <si>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</si>
  <si>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</si>
  <si>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</si>
  <si>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</si>
  <si>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</si>
  <si>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</si>
  <si>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</si>
  <si>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</si>
  <si>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</si>
  <si>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</si>
  <si>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</si>
  <si>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</si>
  <si>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</si>
  <si>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</si>
  <si>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</si>
  <si>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</si>
  <si>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</si>
  <si>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</si>
  <si>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</si>
  <si>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</si>
  <si>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</si>
  <si>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</si>
  <si>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</si>
  <si>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</si>
  <si>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</si>
  <si>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</si>
  <si>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</si>
  <si>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</si>
  <si>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</si>
  <si>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</si>
  <si>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</si>
  <si>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</si>
  <si>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</si>
  <si>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</si>
  <si>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</si>
  <si>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</si>
  <si>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</si>
  <si>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</si>
  <si>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</si>
  <si>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</si>
  <si>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</si>
  <si>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</si>
  <si>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</si>
  <si>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</si>
  <si>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</si>
  <si>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</si>
  <si>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</si>
  <si>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</si>
  <si>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</si>
  <si>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</si>
  <si>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</si>
  <si>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</si>
  <si>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</si>
  <si>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</si>
  <si>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</si>
  <si>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</si>
  <si>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</si>
  <si>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</si>
  <si>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</si>
  <si>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</si>
  <si>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</si>
  <si>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</si>
  <si>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</si>
  <si>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</si>
  <si>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</si>
  <si>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</si>
  <si>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</si>
  <si>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</si>
  <si>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</si>
  <si>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</si>
  <si>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</si>
  <si>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</si>
  <si>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</si>
  <si>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</si>
  <si>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</si>
  <si>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</si>
  <si>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</si>
  <si>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</si>
  <si>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</si>
  <si>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</si>
  <si>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</si>
  <si>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</si>
  <si>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</si>
  <si>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</si>
  <si>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</si>
  <si>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</si>
  <si>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</si>
  <si>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</si>
  <si>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</si>
  <si>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</si>
  <si>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</si>
  <si>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</si>
  <si>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</si>
  <si>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</si>
  <si>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</si>
  <si>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</si>
  <si>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</si>
  <si>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</si>
  <si>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</si>
  <si>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</si>
  <si>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</si>
  <si>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</si>
  <si>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</si>
  <si>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</si>
  <si>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</si>
  <si>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</si>
  <si>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</si>
  <si>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</si>
  <si>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</si>
  <si>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</si>
  <si>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</si>
  <si>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</si>
  <si>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</si>
  <si>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</si>
  <si>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</si>
  <si>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</si>
  <si>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</si>
  <si>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</si>
  <si>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</si>
  <si>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</si>
  <si>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</si>
  <si>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</si>
  <si>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</si>
  <si>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</si>
  <si>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</si>
  <si>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</si>
  <si>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</si>
  <si>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</si>
  <si>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</si>
  <si>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</si>
  <si>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</si>
  <si>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</si>
  <si>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</si>
  <si>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</si>
  <si>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</si>
  <si>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</si>
  <si>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</si>
  <si>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</si>
  <si>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</si>
  <si>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</si>
  <si>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</si>
  <si>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</si>
  <si>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</si>
  <si>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</si>
  <si>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</si>
  <si>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</si>
  <si>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</si>
  <si>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</si>
  <si>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</si>
  <si>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</si>
  <si>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</si>
  <si>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</si>
  <si>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</si>
  <si>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</si>
  <si>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</si>
  <si>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</si>
  <si>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</si>
  <si>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</si>
  <si>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</si>
  <si>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</si>
  <si>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</si>
  <si>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</si>
  <si>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</si>
  <si>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</si>
  <si>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</si>
  <si>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</si>
  <si>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</si>
  <si>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</si>
  <si>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</si>
  <si>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</si>
  <si>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</si>
  <si>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</si>
  <si>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</si>
  <si>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</si>
  <si>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</si>
  <si>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</si>
  <si>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</si>
  <si>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</si>
  <si>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</si>
  <si>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</si>
  <si>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</si>
  <si>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</si>
  <si>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</si>
  <si>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</si>
  <si>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</si>
  <si>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</si>
  <si>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</si>
  <si>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</si>
  <si>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</si>
  <si>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</si>
  <si>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</si>
  <si>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</si>
  <si>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</si>
  <si>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</si>
  <si>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</si>
  <si>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</si>
  <si>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</si>
  <si>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</si>
  <si>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</si>
  <si>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</si>
  <si>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</si>
  <si>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</si>
  <si>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</si>
  <si>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</si>
  <si>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</si>
  <si>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</si>
  <si>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</si>
  <si>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</si>
  <si>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</si>
  <si>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</si>
  <si>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</si>
  <si>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</si>
  <si>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</si>
  <si>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</si>
  <si>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</si>
  <si>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</si>
  <si>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</si>
  <si>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</si>
  <si>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</si>
  <si>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</si>
  <si>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</si>
  <si>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</si>
  <si>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</si>
  <si>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</si>
  <si>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</si>
  <si>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</si>
  <si>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</si>
  <si>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</si>
  <si>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</si>
  <si>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</si>
  <si>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</si>
  <si>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</si>
  <si>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</si>
  <si>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</si>
  <si>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</si>
  <si>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</si>
  <si>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</si>
  <si>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</si>
  <si>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</si>
  <si>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</si>
  <si>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</si>
  <si>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</si>
  <si>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</si>
  <si>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</si>
  <si>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</si>
  <si>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</si>
  <si>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</si>
  <si>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</si>
  <si>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</si>
  <si>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</si>
  <si>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</si>
  <si>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</si>
  <si>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</si>
  <si>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</si>
  <si>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</si>
  <si>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</si>
  <si>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</si>
  <si>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</si>
  <si>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</si>
  <si>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</si>
  <si>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</si>
  <si>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</si>
  <si>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</si>
  <si>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</si>
  <si>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</si>
  <si>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</si>
  <si>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</si>
  <si>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</si>
  <si>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</si>
  <si>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</si>
  <si>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</si>
  <si>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</si>
  <si>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</si>
  <si>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</si>
  <si>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</si>
  <si>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</si>
  <si>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</si>
  <si>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</si>
  <si>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</si>
  <si>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</si>
  <si>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</si>
  <si>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</si>
  <si>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</si>
  <si>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</si>
  <si>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</si>
  <si>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</si>
  <si>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</si>
  <si>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</si>
  <si>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</si>
  <si>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</si>
  <si>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</si>
  <si>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</si>
  <si>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</si>
  <si>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</si>
  <si>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</si>
  <si>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</si>
  <si>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</si>
  <si>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</si>
  <si>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</si>
  <si>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</si>
  <si>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</si>
  <si>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</si>
  <si>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</si>
  <si>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</si>
  <si>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</si>
  <si>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</si>
  <si>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</si>
  <si>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</si>
  <si>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</si>
  <si>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</si>
  <si>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</si>
  <si>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</si>
  <si>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</si>
  <si>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</si>
  <si>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</si>
  <si>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</si>
  <si>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</si>
  <si>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</si>
  <si>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</si>
  <si>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</si>
  <si>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</si>
  <si>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</si>
  <si>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</si>
  <si>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</si>
  <si>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</si>
  <si>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</si>
  <si>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</si>
  <si>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</si>
  <si>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</si>
  <si>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</si>
  <si>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</si>
  <si>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</si>
  <si>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</si>
  <si>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</si>
  <si>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</si>
  <si>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</si>
  <si>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</si>
  <si>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</si>
  <si>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</si>
  <si>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</si>
  <si>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</si>
  <si>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</si>
  <si>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</si>
  <si>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</si>
  <si>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</si>
  <si>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</si>
  <si>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</si>
  <si>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</si>
  <si>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</si>
  <si>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</si>
  <si>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</si>
  <si>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</si>
  <si>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</si>
  <si>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</si>
  <si>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</si>
  <si>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</si>
  <si>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</si>
  <si>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</si>
  <si>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</si>
  <si>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</si>
  <si>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</si>
  <si>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</si>
  <si>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</si>
  <si>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</si>
  <si>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</si>
  <si>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</si>
  <si>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</si>
  <si>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</si>
  <si>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</si>
  <si>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</si>
  <si>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</si>
  <si>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</si>
  <si>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</si>
  <si>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</si>
  <si>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</si>
  <si>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</si>
  <si>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</si>
  <si>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</si>
  <si>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</si>
  <si>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</si>
  <si>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</si>
  <si>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</si>
  <si>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</si>
  <si>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</si>
  <si>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</si>
  <si>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</si>
  <si>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</si>
  <si>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</si>
  <si>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</si>
  <si>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</si>
  <si>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</si>
  <si>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</si>
  <si>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</si>
  <si>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</si>
  <si>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</si>
  <si>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</si>
  <si>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</si>
  <si>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</si>
  <si>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</si>
  <si>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</si>
  <si>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</si>
  <si>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</si>
  <si>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</si>
  <si>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</si>
  <si>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</si>
  <si>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</si>
  <si>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</si>
  <si>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</si>
  <si>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</si>
  <si>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</si>
  <si>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</si>
  <si>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</si>
  <si>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</si>
  <si>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</si>
  <si>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</si>
  <si>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</si>
  <si>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</si>
  <si>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</si>
  <si>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</si>
  <si>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</si>
  <si>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</si>
  <si>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</si>
  <si>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</si>
  <si>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</si>
  <si>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</si>
  <si>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</si>
  <si>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</si>
  <si>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</si>
  <si>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</si>
  <si>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</si>
  <si>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</si>
  <si>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</si>
  <si>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</si>
  <si>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</si>
  <si>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</si>
  <si>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</si>
  <si>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</si>
  <si>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</si>
  <si>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</si>
  <si>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</si>
  <si>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</si>
  <si>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</si>
  <si>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</si>
  <si>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</si>
  <si>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</si>
  <si>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</si>
  <si>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</si>
  <si>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</si>
  <si>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</si>
  <si>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</si>
  <si>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</si>
  <si>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</si>
  <si>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</si>
  <si>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</si>
  <si>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</si>
  <si>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</si>
  <si>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</si>
  <si>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</si>
  <si>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</si>
  <si>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</si>
  <si>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</si>
  <si>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</si>
  <si>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</si>
  <si>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</si>
  <si>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</si>
  <si>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</si>
  <si>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</si>
  <si>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</si>
  <si>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</si>
  <si>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</si>
  <si>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</si>
  <si>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</si>
  <si>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</si>
  <si>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</si>
  <si>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</si>
  <si>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</si>
  <si>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</si>
  <si>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</si>
  <si>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</si>
  <si>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</si>
  <si>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</si>
  <si>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</si>
  <si>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</si>
  <si>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</si>
  <si>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</si>
  <si>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</si>
  <si>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</si>
  <si>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</si>
  <si>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</si>
  <si>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</si>
  <si>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</si>
  <si>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</si>
  <si>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</si>
  <si>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</si>
  <si>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</si>
  <si>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</si>
  <si>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</si>
  <si>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</si>
  <si>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</si>
  <si>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</si>
  <si>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</si>
  <si>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</si>
  <si>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</si>
  <si>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</si>
  <si>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</si>
  <si>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</si>
  <si>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</si>
  <si>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</si>
  <si>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</si>
  <si>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</si>
  <si>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</si>
  <si>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</si>
  <si>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</si>
  <si>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</si>
  <si>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</si>
  <si>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</si>
  <si>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</si>
  <si>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</si>
  <si>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</si>
  <si>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</si>
  <si>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</si>
  <si>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</si>
  <si>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</si>
  <si>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</si>
  <si>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</si>
  <si>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</si>
  <si>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</si>
  <si>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</si>
  <si>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</si>
  <si>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</si>
  <si>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</si>
  <si>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</si>
  <si>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</si>
  <si>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</si>
  <si>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</si>
  <si>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</si>
  <si>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</si>
  <si>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</si>
  <si>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</si>
  <si>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</si>
  <si>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</si>
  <si>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</si>
  <si>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</si>
  <si>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</si>
  <si>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</si>
  <si>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</si>
  <si>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</si>
  <si>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</si>
  <si>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</si>
  <si>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</si>
  <si>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</si>
  <si>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</si>
  <si>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</si>
  <si>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</si>
  <si>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</si>
  <si>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</si>
  <si>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</si>
  <si>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</si>
  <si>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</si>
  <si>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</si>
  <si>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</si>
  <si>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</si>
  <si>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</si>
  <si>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</si>
  <si>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</si>
  <si>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</si>
  <si>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</si>
  <si>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</si>
  <si>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</si>
  <si>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</si>
  <si>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</si>
  <si>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</si>
  <si>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</si>
  <si>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</si>
  <si>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</si>
  <si>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</si>
  <si>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</si>
  <si>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</si>
  <si>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</si>
  <si>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</si>
  <si>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</si>
  <si>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</si>
  <si>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</si>
  <si>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</si>
  <si>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</si>
  <si>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</si>
  <si>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</si>
  <si>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</si>
  <si>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</si>
  <si>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</si>
  <si>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</si>
  <si>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</si>
  <si>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</si>
  <si>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</si>
  <si>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</si>
  <si>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</si>
  <si>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</si>
  <si>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</si>
  <si>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</si>
  <si>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</si>
  <si>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</si>
  <si>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</si>
  <si>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</si>
  <si>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</si>
  <si>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</si>
  <si>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</si>
  <si>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</si>
  <si>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</si>
  <si>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</si>
  <si>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</si>
  <si>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</si>
  <si>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</si>
  <si>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</si>
  <si>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</si>
  <si>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</si>
  <si>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</si>
  <si>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</si>
  <si>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</si>
  <si>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</si>
  <si>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</si>
  <si>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</si>
  <si>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</si>
  <si>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</si>
  <si>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</si>
  <si>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</si>
  <si>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</si>
  <si>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</si>
  <si>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</si>
  <si>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</si>
  <si>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</si>
  <si>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</si>
  <si>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</si>
  <si>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</si>
  <si>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</si>
  <si>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</si>
  <si>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</si>
  <si>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</si>
  <si>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</si>
  <si>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</si>
  <si>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</si>
  <si>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</si>
  <si>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</si>
  <si>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</si>
  <si>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</si>
  <si>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</si>
  <si>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</si>
  <si>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</si>
  <si>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</si>
  <si>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</si>
  <si>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</si>
  <si>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</si>
  <si>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</si>
  <si>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</si>
  <si>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</si>
  <si>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</si>
  <si>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</si>
  <si>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</si>
  <si>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</si>
  <si>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</si>
  <si>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</si>
  <si>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</si>
  <si>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</si>
  <si>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</si>
  <si>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</si>
  <si>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</si>
  <si>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</si>
  <si>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</si>
  <si>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</si>
  <si>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</si>
  <si>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</si>
  <si>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</si>
  <si>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</si>
  <si>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</si>
  <si>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</si>
  <si>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</si>
  <si>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</si>
  <si>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</si>
  <si>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</si>
  <si>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</si>
  <si>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</si>
  <si>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</si>
  <si>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</si>
  <si>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</si>
  <si>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</si>
  <si>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</si>
  <si>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</si>
  <si>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</si>
  <si>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</si>
  <si>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</si>
  <si>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</si>
  <si>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</si>
  <si>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</si>
  <si>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</si>
  <si>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</si>
  <si>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</si>
  <si>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</si>
  <si>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</si>
  <si>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</si>
  <si>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</si>
  <si>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</si>
  <si>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</si>
  <si>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</si>
  <si>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</si>
  <si>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</si>
  <si>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</si>
  <si>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</si>
  <si>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</si>
  <si>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</si>
  <si>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</si>
  <si>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</si>
  <si>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</si>
  <si>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</si>
  <si>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</si>
  <si>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</si>
  <si>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</si>
  <si>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</si>
  <si>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</si>
  <si>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</si>
  <si>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</si>
  <si>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</si>
  <si>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</si>
  <si>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</si>
  <si>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</si>
  <si>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</si>
  <si>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</si>
  <si>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</si>
  <si>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</si>
  <si>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</si>
  <si>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</si>
  <si>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</si>
  <si>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</si>
  <si>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</si>
  <si>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</si>
  <si>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</si>
  <si>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</si>
  <si>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</si>
  <si>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</si>
  <si>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</si>
  <si>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</si>
  <si>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</si>
  <si>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</si>
  <si>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</si>
  <si>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</si>
  <si>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</si>
  <si>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</si>
  <si>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</si>
  <si>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</si>
  <si>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</si>
  <si>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</si>
  <si>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</si>
  <si>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</si>
  <si>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</si>
  <si>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</si>
  <si>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</si>
  <si>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</si>
  <si>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</si>
  <si>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</si>
  <si>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</si>
  <si>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</si>
  <si>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</si>
  <si>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</si>
  <si>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</si>
  <si>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</si>
  <si>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</si>
  <si>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</si>
  <si>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</si>
  <si>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</si>
  <si>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</si>
  <si>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</si>
  <si>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</si>
  <si>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</si>
  <si>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</si>
  <si>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</si>
  <si>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</si>
  <si>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</si>
  <si>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</si>
  <si>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</si>
  <si>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</si>
  <si>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</si>
  <si>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</si>
  <si>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</si>
  <si>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</si>
  <si>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</si>
  <si>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</si>
  <si>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</si>
  <si>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</si>
  <si>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</si>
  <si>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</si>
  <si>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</si>
  <si>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</si>
  <si>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</si>
  <si>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</si>
  <si>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</si>
  <si>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</si>
  <si>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</si>
  <si>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</si>
  <si>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</si>
  <si>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</si>
  <si>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</si>
  <si>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</si>
  <si>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</si>
  <si>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</si>
  <si>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</si>
  <si>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</si>
  <si>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</si>
  <si>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</si>
  <si>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</si>
  <si>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</si>
  <si>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</si>
  <si>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</si>
  <si>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</si>
  <si>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</si>
  <si>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</si>
  <si>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</si>
  <si>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</si>
  <si>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</si>
  <si>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</si>
  <si>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</si>
  <si>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</si>
  <si>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</si>
  <si>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</si>
  <si>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</si>
  <si>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</si>
  <si>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</si>
  <si>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</si>
  <si>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</si>
  <si>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</si>
  <si>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</si>
  <si>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</si>
  <si>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</si>
  <si>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</si>
  <si>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</si>
  <si>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</si>
  <si>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</si>
  <si>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</si>
  <si>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</si>
  <si>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</si>
  <si>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</si>
  <si>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</si>
  <si>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</si>
  <si>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</si>
  <si>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</si>
  <si>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</si>
  <si>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</si>
  <si>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</si>
  <si>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</si>
  <si>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</si>
  <si>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</si>
  <si>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</si>
  <si>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</si>
  <si>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</si>
  <si>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</si>
  <si>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</si>
  <si>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</si>
  <si>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</si>
  <si>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</si>
  <si>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</si>
  <si>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</si>
  <si>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</si>
  <si>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</si>
  <si>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</si>
  <si>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</si>
  <si>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</si>
  <si>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</si>
  <si>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</si>
  <si>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</si>
  <si>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</si>
  <si>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</si>
  <si>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</si>
  <si>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</si>
  <si>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</si>
  <si>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</si>
  <si>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</si>
  <si>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</si>
  <si>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</si>
  <si>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</si>
  <si>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</si>
  <si>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</si>
  <si>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</si>
  <si>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</si>
  <si>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</si>
  <si>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</si>
  <si>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</si>
  <si>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</si>
  <si>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</si>
  <si>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</si>
  <si>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</si>
  <si>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</si>
  <si>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</si>
  <si>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</si>
  <si>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</si>
  <si>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</si>
  <si>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</si>
  <si>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</si>
  <si>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</si>
  <si>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</si>
  <si>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</si>
  <si>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</si>
  <si>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</si>
  <si>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</si>
  <si>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</si>
  <si>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</si>
  <si>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</si>
  <si>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</si>
  <si>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</si>
  <si>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</si>
  <si>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</si>
  <si>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</si>
  <si>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</si>
  <si>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</si>
  <si>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</si>
  <si>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</si>
  <si>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</si>
  <si>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</si>
  <si>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</si>
  <si>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</si>
  <si>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</si>
  <si>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</si>
  <si>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</si>
  <si>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</si>
  <si>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</si>
  <si>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</si>
  <si>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</si>
  <si>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</si>
  <si>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</si>
  <si>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</si>
  <si>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</si>
  <si>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</si>
  <si>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</si>
  <si>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</si>
  <si>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</si>
  <si>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</si>
  <si>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</si>
  <si>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</si>
  <si>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</si>
  <si>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</si>
  <si>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</si>
  <si>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</si>
  <si>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</si>
  <si>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</si>
  <si>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</si>
  <si>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</si>
  <si>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</si>
  <si>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</si>
  <si>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</si>
  <si>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</si>
  <si>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</si>
  <si>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</si>
  <si>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</si>
  <si>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</si>
  <si>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</si>
  <si>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</si>
  <si>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</si>
  <si>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</si>
  <si>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</si>
  <si>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</si>
  <si>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</si>
  <si>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</si>
  <si>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</si>
  <si>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</si>
  <si>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</si>
  <si>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</si>
  <si>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</si>
  <si>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</si>
  <si>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</si>
  <si>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</si>
  <si>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</si>
  <si>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</si>
  <si>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</si>
  <si>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</si>
  <si>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</si>
  <si>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</si>
  <si>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</si>
  <si>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</si>
  <si>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</si>
  <si>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</si>
  <si>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</si>
  <si>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</si>
  <si>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</si>
  <si>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</si>
  <si>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</si>
  <si>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</si>
  <si>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</si>
  <si>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</si>
  <si>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</si>
  <si>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</si>
  <si>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</si>
  <si>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</si>
  <si>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</si>
  <si>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</si>
  <si>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</si>
  <si>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</si>
  <si>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</si>
  <si>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</si>
  <si>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</si>
  <si>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</si>
  <si>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</si>
  <si>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</si>
  <si>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</si>
  <si>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</si>
  <si>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</si>
  <si>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</si>
  <si>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</si>
  <si>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</si>
  <si>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</si>
  <si>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</si>
  <si>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</si>
  <si>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</si>
  <si>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</si>
  <si>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</si>
  <si>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</si>
  <si>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</si>
  <si>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</si>
  <si>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</si>
  <si>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</si>
  <si>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</si>
  <si>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</si>
  <si>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</si>
  <si>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</si>
  <si>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</si>
  <si>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</si>
  <si>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</si>
  <si>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</si>
  <si>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</si>
  <si>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</si>
  <si>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</si>
  <si>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</si>
  <si>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</si>
  <si>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</si>
  <si>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</si>
  <si>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</si>
  <si>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</si>
  <si>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</si>
  <si>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</si>
  <si>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</si>
  <si>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</si>
  <si>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</si>
  <si>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</si>
  <si>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</si>
  <si>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</si>
  <si>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</si>
  <si>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</si>
  <si>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</si>
  <si>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</si>
  <si>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</si>
  <si>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</si>
  <si>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</si>
  <si>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</si>
  <si>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</si>
  <si>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</si>
  <si>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</si>
  <si>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</si>
  <si>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</si>
  <si>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</si>
  <si>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</si>
  <si>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</si>
  <si>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</si>
  <si>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</si>
  <si>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</si>
  <si>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</si>
  <si>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</si>
  <si>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</si>
  <si>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</si>
  <si>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</si>
  <si>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</si>
  <si>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</si>
  <si>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</si>
  <si>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</si>
  <si>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</si>
  <si>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</si>
  <si>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</si>
  <si>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</si>
  <si>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</si>
  <si>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</si>
  <si>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</si>
  <si>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</si>
  <si>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</si>
  <si>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</si>
  <si>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</si>
  <si>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</si>
  <si>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</si>
  <si>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</si>
  <si>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</si>
  <si>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</si>
  <si>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</si>
  <si>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</si>
  <si>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</si>
  <si>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</si>
  <si>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</si>
  <si>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</si>
  <si>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</si>
  <si>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</si>
  <si>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</si>
  <si>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</si>
  <si>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</si>
  <si>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</si>
  <si>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</si>
  <si>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</si>
  <si>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</si>
  <si>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</si>
  <si>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</si>
  <si>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</si>
  <si>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</si>
  <si>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</si>
  <si>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</si>
  <si>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</si>
  <si>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</si>
  <si>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</si>
  <si>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</si>
  <si>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</si>
  <si>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</si>
  <si>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</si>
  <si>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</si>
  <si>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</si>
  <si>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</si>
  <si>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</si>
  <si>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</si>
  <si>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</si>
  <si>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</si>
  <si>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</si>
  <si>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</si>
  <si>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</si>
  <si>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</si>
  <si>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</si>
  <si>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</si>
  <si>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</si>
  <si>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</si>
  <si>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</si>
  <si>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</si>
  <si>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</si>
  <si>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</si>
  <si>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</si>
  <si>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</si>
  <si>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</si>
  <si>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</si>
  <si>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</si>
  <si>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</si>
  <si>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</si>
  <si>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</si>
  <si>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</si>
  <si>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</si>
  <si>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</si>
  <si>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</si>
  <si>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</si>
  <si>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</si>
  <si>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</si>
  <si>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</si>
  <si>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</si>
  <si>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</si>
  <si>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</si>
  <si>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</si>
  <si>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</si>
  <si>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</si>
  <si>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</si>
  <si>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</si>
  <si>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</si>
  <si>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</si>
  <si>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</si>
  <si>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</si>
  <si>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</si>
  <si>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</si>
  <si>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</si>
  <si>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</si>
  <si>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</si>
  <si>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</si>
  <si>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</si>
  <si>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</si>
  <si>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</si>
  <si>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</si>
  <si>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</si>
  <si>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</si>
  <si>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</si>
  <si>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</si>
  <si>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</si>
  <si>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</si>
  <si>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</si>
  <si>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</si>
  <si>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</si>
  <si>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</si>
  <si>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</si>
  <si>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</si>
  <si>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</si>
  <si>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</si>
  <si>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</si>
  <si>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</si>
  <si>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</si>
  <si>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</si>
  <si>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</si>
  <si>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</si>
  <si>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</si>
  <si>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</si>
  <si>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</si>
  <si>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</si>
  <si>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</si>
  <si>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</si>
  <si>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</si>
  <si>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</si>
  <si>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</si>
  <si>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</si>
  <si>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</si>
  <si>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</si>
  <si>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</si>
  <si>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</si>
  <si>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</si>
  <si>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</si>
  <si>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</si>
  <si>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</si>
  <si>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</si>
  <si>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</si>
  <si>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</si>
  <si>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</si>
  <si>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</si>
  <si>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</si>
  <si>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</si>
  <si>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</si>
  <si>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</si>
  <si>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</si>
  <si>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</si>
  <si>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</si>
  <si>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</si>
  <si>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</si>
  <si>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</si>
  <si>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</si>
  <si>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</si>
  <si>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</si>
  <si>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</si>
  <si>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</si>
  <si>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</si>
  <si>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</si>
  <si>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</si>
  <si>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</si>
  <si>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</si>
  <si>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</si>
  <si>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</si>
  <si>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</si>
  <si>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</si>
  <si>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</si>
  <si>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</si>
  <si>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</si>
  <si>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</si>
  <si>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</si>
  <si>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</si>
  <si>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</si>
  <si>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</si>
  <si>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</si>
  <si>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</si>
  <si>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</si>
  <si>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</si>
  <si>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</si>
  <si>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</si>
  <si>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</si>
  <si>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</si>
  <si>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</si>
  <si>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</si>
  <si>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</si>
  <si>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</si>
  <si>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</si>
  <si>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</si>
  <si>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</si>
  <si>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</si>
  <si>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</si>
  <si>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</si>
  <si>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</si>
  <si>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</si>
  <si>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</si>
  <si>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</si>
  <si>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</si>
  <si>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</si>
  <si>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</si>
  <si>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</si>
  <si>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</si>
  <si>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</si>
  <si>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</si>
  <si>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</si>
  <si>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</si>
  <si>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</si>
  <si>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</si>
  <si>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</si>
  <si>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</si>
  <si>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</si>
  <si>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</si>
  <si>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</si>
  <si>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</si>
  <si>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</si>
  <si>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</si>
  <si>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</si>
  <si>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</si>
  <si>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</si>
  <si>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</si>
  <si>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</si>
  <si>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</si>
  <si>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</si>
  <si>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</si>
  <si>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</si>
  <si>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</si>
  <si>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</si>
  <si>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</si>
  <si>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</si>
  <si>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</si>
  <si>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</si>
  <si>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</si>
  <si>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</si>
  <si>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</si>
  <si>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</si>
  <si>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</si>
  <si>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</si>
  <si>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</si>
  <si>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</si>
  <si>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</si>
  <si>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</si>
  <si>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</si>
  <si>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</si>
  <si>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</si>
  <si>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</si>
  <si>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</si>
  <si>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</si>
  <si>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</si>
  <si>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</si>
  <si>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</si>
  <si>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</si>
  <si>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</si>
  <si>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</si>
  <si>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</si>
  <si>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</si>
  <si>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</si>
  <si>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</si>
  <si>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</si>
  <si>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</si>
  <si>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</si>
  <si>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</si>
  <si>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</si>
  <si>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</si>
  <si>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</si>
  <si>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</si>
  <si>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</si>
  <si>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</si>
  <si>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</si>
  <si>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</si>
  <si>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</si>
  <si>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</si>
  <si>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</si>
  <si>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</si>
  <si>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</si>
  <si>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</si>
  <si>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</si>
  <si>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</si>
  <si>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</si>
  <si>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</si>
  <si>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</si>
  <si>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</si>
  <si>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</si>
  <si>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</si>
  <si>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</si>
  <si>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</si>
  <si>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</si>
  <si>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</si>
  <si>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</si>
  <si>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</si>
  <si>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</si>
  <si>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</si>
  <si>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</si>
  <si>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</si>
  <si>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</si>
  <si>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</si>
  <si>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</si>
  <si>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</si>
  <si>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</si>
  <si>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</si>
  <si>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</si>
  <si>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</si>
  <si>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</si>
  <si>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</si>
  <si>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</si>
  <si>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</si>
  <si>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</si>
  <si>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</si>
  <si>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</si>
  <si>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</si>
  <si>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</si>
  <si>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</si>
  <si>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</si>
  <si>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</si>
  <si>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</si>
  <si>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</si>
  <si>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</si>
  <si>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</si>
  <si>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</si>
  <si>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</si>
  <si>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</si>
  <si>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</si>
  <si>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</si>
  <si>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</si>
  <si>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</si>
  <si>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</si>
  <si>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</si>
  <si>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</si>
  <si>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</si>
  <si>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</si>
  <si>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</si>
  <si>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</si>
  <si>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</si>
  <si>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</si>
  <si>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</si>
  <si>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</si>
  <si>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</si>
  <si>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</si>
  <si>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</si>
  <si>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</si>
  <si>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</si>
  <si>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</si>
  <si>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</si>
  <si>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</si>
  <si>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</si>
  <si>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</si>
  <si>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</si>
  <si>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</si>
  <si>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</si>
  <si>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</si>
  <si>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</si>
  <si>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</si>
  <si>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</si>
  <si>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</si>
  <si>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</si>
  <si>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</si>
  <si>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</si>
  <si>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</si>
  <si>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</si>
  <si>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</si>
  <si>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</si>
  <si>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</si>
  <si>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</si>
  <si>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</si>
  <si>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</si>
  <si>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</si>
  <si>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</si>
  <si>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</si>
  <si>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</si>
  <si>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</si>
  <si>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</si>
  <si>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</si>
  <si>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</si>
  <si>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</si>
  <si>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</si>
  <si>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</si>
  <si>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</si>
  <si>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</si>
  <si>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</si>
  <si>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</si>
  <si>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</si>
  <si>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</si>
  <si>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</si>
  <si>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</si>
  <si>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</si>
  <si>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</si>
  <si>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</si>
  <si>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</si>
  <si>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</si>
  <si>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</si>
  <si>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</si>
  <si>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</si>
  <si>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</si>
  <si>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</si>
  <si>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</si>
  <si>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</si>
  <si>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</si>
  <si>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</si>
  <si>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</si>
  <si>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</si>
  <si>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</si>
  <si>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</si>
  <si>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</si>
  <si>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</si>
  <si>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</si>
  <si>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</si>
  <si>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</si>
  <si>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</si>
  <si>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</si>
  <si>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</si>
  <si>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</si>
  <si>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</si>
  <si>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</si>
  <si>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</si>
  <si>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</si>
  <si>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</si>
  <si>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</si>
  <si>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</si>
  <si>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</si>
  <si>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</si>
  <si>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</si>
  <si>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</si>
  <si>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</si>
  <si>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</si>
  <si>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</si>
  <si>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</si>
  <si>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</si>
  <si>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</si>
  <si>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</si>
  <si>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</si>
  <si>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</si>
  <si>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</si>
  <si>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</si>
  <si>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</si>
  <si>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</si>
  <si>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</si>
  <si>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</si>
  <si>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</si>
  <si>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</si>
  <si>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</si>
  <si>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</si>
  <si>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</si>
  <si>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</si>
  <si>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</si>
  <si>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</si>
  <si>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</si>
  <si>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</si>
  <si>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</si>
  <si>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</si>
  <si>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</si>
  <si>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</si>
  <si>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</si>
  <si>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</si>
  <si>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</si>
  <si>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</si>
  <si>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</si>
  <si>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</si>
  <si>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</si>
  <si>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</si>
  <si>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</si>
  <si>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</si>
  <si>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</si>
  <si>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</si>
  <si>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</si>
  <si>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</si>
  <si>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</si>
  <si>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</si>
  <si>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</si>
  <si>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</si>
  <si>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</si>
  <si>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</si>
  <si>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</si>
  <si>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</si>
  <si>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</si>
  <si>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</si>
  <si>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</si>
  <si>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</si>
  <si>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</si>
  <si>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</si>
  <si>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</si>
  <si>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</si>
  <si>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</si>
  <si>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</si>
  <si>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</si>
  <si>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</si>
  <si>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</si>
  <si>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</si>
  <si>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</si>
  <si>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</si>
  <si>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</si>
  <si>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</si>
  <si>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</si>
  <si>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</si>
  <si>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</si>
  <si>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</si>
  <si>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</si>
  <si>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</si>
  <si>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</si>
  <si>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</si>
  <si>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</si>
  <si>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</si>
  <si>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</si>
  <si>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</si>
  <si>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</si>
  <si>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</si>
  <si>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</si>
  <si>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</si>
  <si>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</si>
  <si>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</si>
  <si>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</si>
  <si>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</si>
  <si>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</si>
  <si>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</si>
  <si>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</si>
  <si>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</si>
  <si>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</si>
  <si>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</si>
  <si>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</si>
  <si>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</si>
  <si>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</si>
  <si>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</si>
  <si>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</si>
  <si>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</si>
  <si>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</si>
  <si>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</si>
  <si>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</si>
  <si>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</si>
  <si>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</si>
  <si>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</si>
  <si>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</si>
  <si>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</si>
  <si>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</si>
  <si>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</si>
  <si>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</si>
  <si>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</si>
  <si>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</si>
  <si>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</si>
  <si>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</si>
  <si>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</si>
  <si>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</si>
  <si>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</si>
  <si>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</si>
  <si>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</si>
  <si>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</si>
  <si>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</si>
  <si>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</si>
  <si>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</si>
  <si>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</si>
  <si>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</si>
  <si>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</si>
  <si>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</si>
  <si>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</si>
  <si>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</si>
  <si>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</si>
  <si>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</si>
  <si>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</si>
  <si>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</si>
  <si>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</si>
  <si>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</si>
  <si>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</si>
  <si>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</si>
  <si>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</si>
  <si>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</si>
  <si>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</si>
  <si>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</si>
  <si>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</si>
  <si>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</si>
  <si>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</si>
  <si>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</si>
  <si>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</si>
  <si>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</si>
  <si>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</si>
  <si>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</si>
  <si>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</si>
  <si>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</si>
  <si>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</si>
  <si>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</si>
  <si>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</si>
  <si>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</si>
  <si>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</si>
  <si>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</si>
  <si>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</si>
  <si>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</si>
  <si>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</si>
  <si>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</si>
  <si>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</si>
  <si>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</si>
  <si>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</si>
  <si>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</si>
  <si>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</si>
  <si>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</si>
  <si>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</si>
  <si>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</si>
  <si>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</si>
  <si>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</si>
  <si>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</si>
  <si>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</si>
  <si>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</si>
  <si>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</si>
  <si>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</si>
  <si>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</si>
  <si>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</si>
  <si>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</si>
  <si>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</si>
  <si>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</si>
  <si>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</si>
  <si>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</si>
  <si>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</si>
  <si>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</si>
  <si>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</si>
  <si>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</si>
  <si>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</si>
  <si>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</si>
  <si>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</si>
  <si>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</si>
  <si>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</si>
  <si>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</si>
  <si>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</si>
  <si>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</si>
  <si>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</si>
  <si>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</si>
  <si>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</si>
  <si>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</si>
  <si>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</si>
  <si>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</si>
  <si>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</si>
  <si>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</si>
  <si>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</si>
  <si>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</si>
  <si>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</si>
  <si>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</si>
  <si>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</si>
  <si>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</si>
  <si>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</si>
  <si>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</si>
  <si>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</si>
  <si>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</si>
  <si>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</si>
  <si>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</si>
  <si>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</si>
  <si>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</si>
  <si>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</si>
  <si>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</si>
  <si>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</si>
  <si>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</si>
  <si>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</si>
  <si>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</si>
  <si>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</si>
  <si>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</si>
  <si>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</si>
  <si>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</si>
  <si>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</si>
  <si>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</si>
  <si>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</si>
  <si>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</si>
  <si>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</si>
  <si>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</si>
  <si>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</si>
  <si>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</si>
  <si>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</si>
  <si>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</si>
  <si>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</si>
  <si>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</si>
  <si>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</si>
  <si>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</si>
  <si>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</si>
  <si>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</si>
  <si>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</si>
  <si>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</si>
  <si>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</si>
  <si>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</si>
  <si>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</si>
  <si>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</si>
  <si>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</si>
  <si>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</si>
  <si>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</si>
  <si>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</si>
  <si>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</si>
  <si>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</si>
  <si>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</si>
  <si>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</si>
  <si>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</si>
  <si>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</si>
  <si>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</si>
  <si>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</si>
  <si>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</si>
  <si>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</si>
  <si>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</si>
  <si>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</si>
  <si>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</si>
  <si>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</si>
  <si>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</si>
  <si>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</si>
  <si>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</si>
  <si>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</si>
  <si>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</si>
  <si>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</si>
  <si>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</si>
  <si>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</si>
  <si>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</si>
  <si>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</si>
  <si>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</si>
  <si>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</si>
  <si>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</si>
  <si>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</si>
  <si>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</si>
  <si>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</si>
  <si>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</si>
  <si>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</si>
  <si>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</si>
  <si>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</si>
  <si>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</si>
  <si>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</si>
  <si>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</si>
  <si>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</si>
  <si>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</si>
  <si>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</si>
  <si>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</si>
  <si>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</si>
  <si>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</si>
  <si>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</si>
  <si>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</si>
  <si>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</si>
  <si>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</si>
  <si>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</si>
  <si>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</si>
  <si>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</si>
  <si>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</si>
  <si>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</si>
  <si>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</si>
  <si>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</si>
  <si>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</si>
  <si>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</si>
  <si>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</si>
  <si>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</si>
  <si>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</si>
  <si>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</si>
  <si>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</si>
  <si>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</si>
  <si>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</si>
  <si>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</si>
  <si>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</si>
  <si>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</si>
  <si>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</si>
  <si>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</si>
  <si>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</si>
  <si>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</si>
  <si>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</si>
  <si>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</si>
  <si>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</si>
  <si>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</si>
  <si>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</si>
  <si>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</si>
  <si>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</si>
  <si>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</si>
  <si>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</si>
  <si>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</si>
  <si>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</si>
  <si>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</si>
  <si>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</si>
  <si>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</si>
  <si>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</si>
  <si>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</si>
  <si>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</si>
  <si>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</si>
  <si>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</si>
  <si>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</si>
  <si>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</si>
  <si>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</si>
  <si>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</si>
  <si>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</si>
  <si>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</si>
  <si>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</si>
  <si>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</si>
  <si>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</si>
  <si>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</si>
  <si>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</si>
  <si>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</si>
  <si>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</si>
  <si>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</si>
  <si>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</si>
  <si>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</si>
  <si>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</si>
  <si>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</si>
  <si>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</si>
  <si>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</si>
  <si>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</si>
  <si>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</si>
  <si>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</si>
  <si>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</si>
  <si>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</si>
  <si>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</si>
  <si>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</si>
  <si>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</si>
  <si>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</si>
  <si>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</si>
  <si>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</si>
  <si>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</si>
  <si>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</si>
  <si>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</si>
  <si>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</si>
  <si>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</si>
  <si>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</si>
  <si>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</si>
  <si>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</si>
  <si>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</si>
  <si>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</si>
  <si>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</si>
  <si>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</si>
  <si>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</si>
  <si>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</si>
  <si>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</si>
  <si>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</si>
  <si>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</si>
  <si>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</si>
  <si>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</si>
  <si>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</si>
  <si>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</si>
  <si>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</si>
  <si>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</si>
  <si>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</si>
  <si>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</si>
  <si>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</si>
  <si>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</si>
  <si>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</si>
  <si>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</si>
  <si>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</si>
  <si>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</si>
  <si>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</si>
  <si>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</si>
  <si>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</si>
  <si>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</si>
  <si>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</si>
  <si>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</si>
  <si>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</si>
  <si>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</si>
  <si>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</si>
  <si>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</si>
  <si>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</si>
  <si>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</si>
  <si>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</si>
  <si>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</si>
  <si>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</si>
  <si>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</si>
  <si>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</si>
  <si>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</si>
  <si>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</si>
  <si>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</si>
  <si>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</si>
  <si>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</si>
  <si>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</si>
  <si>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</si>
  <si>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</si>
  <si>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</si>
  <si>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</si>
  <si>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</si>
  <si>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</si>
  <si>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</si>
  <si>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</si>
  <si>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</si>
  <si>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</si>
  <si>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</si>
  <si>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</si>
  <si>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</si>
  <si>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</si>
  <si>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</si>
  <si>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</si>
  <si>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</si>
  <si>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</si>
  <si>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</si>
  <si>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</si>
  <si>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</si>
  <si>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</si>
  <si>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</si>
  <si>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</si>
  <si>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</si>
  <si>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</si>
  <si>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</si>
  <si>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</si>
  <si>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</si>
  <si>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</si>
  <si>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</si>
  <si>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</si>
  <si>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</si>
  <si>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</si>
  <si>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</si>
  <si>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</si>
  <si>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</si>
  <si>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</si>
  <si>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</si>
  <si>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</si>
  <si>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</si>
  <si>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</si>
  <si>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</si>
  <si>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</si>
  <si>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</si>
  <si>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</si>
  <si>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</si>
  <si>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</si>
  <si>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</si>
  <si>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</si>
  <si>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</si>
  <si>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</si>
  <si>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</si>
  <si>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</si>
  <si>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</si>
  <si>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</si>
  <si>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</si>
  <si>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</si>
  <si>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</si>
  <si>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</si>
  <si>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</si>
  <si>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</si>
  <si>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</si>
  <si>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</si>
  <si>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</si>
  <si>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</si>
  <si>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</si>
  <si>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</si>
  <si>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</si>
  <si>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</si>
  <si>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</si>
  <si>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</si>
  <si>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</si>
  <si>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</si>
  <si>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</si>
  <si>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</si>
  <si>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</si>
  <si>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</si>
  <si>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</si>
  <si>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</si>
  <si>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</si>
  <si>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</si>
  <si>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</si>
  <si>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</si>
  <si>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</si>
  <si>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</si>
  <si>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</si>
  <si>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</si>
  <si>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</si>
  <si>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</si>
  <si>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</si>
  <si>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</si>
  <si>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</si>
  <si>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</si>
  <si>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</si>
  <si>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</si>
  <si>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</si>
  <si>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</si>
  <si>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</si>
  <si>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</si>
  <si>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</si>
  <si>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</si>
  <si>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</si>
  <si>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</si>
  <si>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</si>
  <si>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</si>
  <si>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</si>
  <si>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</si>
  <si>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</si>
  <si>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</si>
  <si>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</si>
  <si>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</si>
  <si>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</si>
  <si>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</si>
  <si>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</si>
  <si>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</si>
  <si>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</si>
  <si>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</si>
  <si>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</si>
  <si>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</si>
  <si>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</si>
  <si>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</si>
  <si>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</si>
  <si>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</si>
  <si>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</si>
  <si>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</si>
  <si>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</si>
  <si>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</si>
  <si>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</si>
  <si>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</si>
  <si>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</si>
  <si>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</si>
  <si>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</si>
  <si>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</si>
  <si>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</si>
  <si>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</si>
  <si>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</si>
  <si>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</si>
  <si>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</si>
  <si>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</si>
  <si>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</si>
  <si>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</si>
  <si>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</si>
  <si>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</si>
  <si>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</si>
  <si>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</si>
  <si>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</si>
  <si>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</si>
  <si>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</si>
  <si>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</si>
  <si>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</si>
  <si>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</si>
  <si>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</si>
  <si>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</si>
  <si>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</si>
  <si>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</si>
  <si>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</si>
  <si>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</si>
  <si>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</si>
  <si>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</si>
  <si>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</si>
  <si>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</si>
  <si>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</si>
  <si>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</si>
  <si>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</si>
  <si>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</si>
  <si>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</si>
  <si>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</si>
  <si>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</si>
  <si>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</si>
  <si>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</si>
  <si>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</si>
  <si>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</si>
  <si>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</si>
  <si>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</si>
  <si>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</si>
  <si>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</si>
  <si>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</si>
  <si>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</si>
  <si>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</si>
  <si>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</si>
  <si>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</si>
  <si>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</si>
  <si>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</si>
  <si>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</si>
  <si>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</si>
  <si>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</si>
  <si>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</si>
  <si>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</si>
  <si>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</si>
  <si>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</si>
  <si>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</si>
  <si>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</si>
  <si>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</si>
  <si>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</si>
  <si>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</si>
  <si>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</si>
  <si>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</si>
  <si>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</si>
  <si>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</si>
  <si>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</si>
  <si>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</si>
  <si>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</si>
  <si>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</si>
  <si>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</si>
  <si>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</si>
  <si>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</si>
  <si>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</si>
  <si>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</si>
  <si>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</si>
  <si>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</si>
  <si>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</si>
  <si>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</si>
  <si>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</si>
  <si>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</si>
  <si>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</si>
  <si>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</si>
  <si>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</si>
  <si>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</si>
  <si>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</si>
  <si>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</si>
  <si>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</si>
  <si>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</si>
  <si>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</si>
  <si>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</si>
  <si>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</si>
  <si>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</si>
  <si>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</si>
  <si>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</si>
  <si>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</si>
  <si>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</si>
  <si>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</si>
  <si>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</si>
  <si>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</si>
  <si>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</si>
  <si>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</si>
  <si>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</si>
  <si>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</si>
  <si>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</si>
  <si>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</si>
  <si>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</si>
  <si>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</si>
  <si>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</si>
  <si>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</si>
  <si>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</si>
  <si>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</si>
  <si>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</si>
  <si>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</si>
  <si>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</si>
  <si>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</si>
  <si>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</si>
  <si>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</si>
  <si>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</si>
  <si>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</si>
  <si>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</si>
  <si>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</si>
  <si>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</si>
  <si>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</si>
  <si>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</si>
  <si>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</si>
  <si>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</si>
  <si>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</si>
  <si>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</si>
  <si>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</si>
  <si>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</si>
  <si>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</si>
  <si>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</si>
  <si>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</si>
  <si>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</si>
  <si>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</si>
  <si>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</si>
  <si>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</si>
  <si>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</si>
  <si>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</si>
  <si>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</si>
  <si>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</si>
  <si>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</si>
  <si>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</si>
  <si>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</si>
  <si>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</si>
  <si>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</si>
  <si>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</si>
  <si>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</si>
  <si>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</si>
  <si>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</si>
  <si>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</si>
  <si>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</si>
  <si>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</si>
  <si>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</si>
  <si>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</si>
  <si>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</si>
  <si>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</si>
  <si>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</si>
  <si>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</si>
  <si>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</si>
  <si>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</si>
  <si>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</si>
  <si>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</si>
  <si>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</si>
  <si>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</si>
  <si>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</si>
  <si>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</si>
  <si>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</si>
  <si>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</si>
  <si>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</si>
  <si>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</si>
  <si>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</si>
  <si>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</si>
  <si>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</si>
  <si>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</si>
  <si>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</si>
  <si>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</si>
  <si>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</si>
  <si>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</si>
  <si>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</si>
  <si>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</si>
  <si>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</si>
  <si>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</si>
  <si>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</si>
  <si>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</si>
  <si>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</si>
  <si>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</si>
  <si>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</si>
  <si>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</si>
  <si>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</si>
  <si>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</si>
  <si>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</si>
  <si>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</si>
  <si>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</si>
  <si>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</si>
  <si>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</si>
  <si>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</si>
  <si>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</si>
  <si>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</si>
  <si>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</si>
  <si>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</si>
  <si>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</si>
  <si>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</si>
  <si>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</si>
  <si>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</si>
  <si>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</si>
  <si>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</si>
  <si>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</si>
  <si>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</si>
  <si>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</si>
  <si>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</si>
  <si>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</si>
  <si>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</si>
  <si>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</si>
  <si>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</si>
  <si>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</si>
  <si>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</si>
  <si>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</si>
  <si>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</si>
  <si>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</si>
  <si>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</si>
  <si>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</si>
  <si>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</si>
  <si>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</si>
  <si>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</si>
  <si>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</si>
  <si>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</si>
  <si>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</si>
  <si>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</si>
  <si>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</si>
  <si>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</si>
  <si>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</si>
  <si>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</si>
  <si>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</si>
  <si>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</si>
  <si>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</si>
  <si>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</si>
  <si>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</si>
  <si>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</si>
  <si>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</si>
  <si>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</si>
  <si>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</si>
  <si>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</si>
  <si>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</si>
  <si>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</si>
  <si>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</si>
  <si>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</si>
  <si>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</si>
  <si>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</si>
  <si>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</si>
  <si>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</si>
  <si>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</si>
  <si>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</si>
  <si>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</si>
  <si>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</si>
  <si>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</si>
  <si>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</si>
  <si>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</si>
  <si>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</si>
  <si>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</si>
  <si>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</si>
  <si>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</si>
  <si>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</si>
  <si>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</si>
  <si>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</si>
  <si>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</si>
  <si>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</si>
  <si>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</si>
  <si>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</si>
  <si>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</si>
  <si>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</si>
  <si>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</si>
  <si>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</si>
  <si>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</si>
  <si>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</si>
  <si>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</si>
  <si>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</si>
  <si>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</si>
  <si>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</si>
  <si>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</si>
  <si>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</si>
  <si>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</si>
  <si>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</si>
  <si>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</si>
  <si>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</si>
  <si>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</si>
  <si>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</si>
  <si>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</si>
  <si>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</si>
  <si>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</si>
  <si>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</si>
  <si>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</si>
  <si>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</si>
  <si>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</si>
  <si>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</si>
  <si>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</si>
  <si>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</si>
  <si>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</si>
  <si>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</si>
  <si>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</si>
  <si>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</si>
  <si>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</si>
  <si>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</si>
  <si>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</si>
  <si>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</si>
  <si>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</si>
  <si>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</si>
  <si>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</si>
  <si>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</si>
  <si>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</si>
  <si>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</si>
  <si>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</si>
  <si>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</si>
  <si>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</si>
  <si>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</si>
  <si>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</si>
  <si>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</si>
  <si>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</si>
  <si>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</si>
  <si>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</si>
  <si>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</si>
  <si>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</si>
  <si>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</si>
  <si>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</si>
  <si>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</si>
  <si>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</si>
  <si>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</si>
  <si>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</si>
  <si>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</si>
  <si>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</si>
  <si>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</si>
  <si>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</si>
  <si>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</si>
  <si>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</si>
  <si>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</si>
  <si>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</si>
  <si>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</si>
  <si>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</si>
  <si>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</si>
  <si>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</si>
  <si>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</si>
  <si>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</si>
  <si>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</si>
  <si>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</si>
  <si>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</si>
  <si>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</si>
  <si>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</si>
  <si>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</si>
  <si>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</si>
  <si>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</si>
  <si>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</si>
  <si>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</si>
  <si>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</si>
  <si>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</si>
  <si>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</si>
  <si>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</si>
  <si>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</si>
  <si>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</si>
  <si>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</si>
  <si>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</si>
  <si>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</si>
  <si>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</si>
  <si>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</si>
  <si>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</si>
  <si>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</si>
  <si>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</si>
  <si>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</si>
  <si>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</si>
  <si>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</si>
  <si>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</si>
  <si>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</si>
  <si>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</si>
  <si>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</si>
  <si>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</si>
  <si>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</si>
  <si>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</si>
  <si>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</si>
  <si>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</si>
  <si>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</si>
  <si>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</si>
  <si>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</si>
  <si>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</si>
  <si>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</si>
  <si>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</si>
  <si>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</si>
  <si>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</si>
  <si>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</si>
  <si>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</si>
  <si>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</si>
  <si>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</si>
  <si>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</si>
  <si>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</si>
  <si>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</si>
  <si>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</si>
  <si>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</si>
  <si>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</si>
  <si>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</si>
  <si>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</si>
  <si>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</si>
  <si>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</si>
  <si>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</si>
  <si>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</si>
  <si>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</si>
  <si>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</si>
  <si>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</si>
  <si>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</si>
  <si>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</si>
  <si>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</si>
  <si>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</si>
  <si>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</si>
  <si>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</si>
  <si>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</si>
  <si>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</si>
  <si>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</si>
  <si>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</si>
  <si>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</si>
  <si>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</si>
  <si>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</si>
  <si>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</si>
  <si>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</si>
  <si>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</si>
  <si>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</si>
  <si>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</si>
  <si>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</si>
  <si>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</si>
  <si>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</si>
  <si>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</si>
  <si>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</si>
  <si>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</si>
  <si>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</si>
  <si>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</si>
  <si>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</si>
  <si>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</si>
  <si>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</si>
  <si>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</si>
  <si>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</si>
  <si>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</si>
  <si>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</si>
  <si>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</si>
  <si>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</si>
  <si>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</si>
  <si>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</si>
  <si>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</si>
  <si>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</si>
  <si>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</si>
  <si>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</si>
  <si>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</si>
  <si>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</si>
  <si>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</si>
  <si>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</si>
  <si>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</si>
  <si>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</si>
  <si>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</si>
  <si>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</si>
  <si>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</si>
  <si>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</si>
  <si>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</si>
  <si>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</si>
  <si>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</si>
  <si>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</si>
  <si>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</si>
  <si>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</si>
  <si>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</si>
  <si>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</si>
  <si>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</si>
  <si>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</si>
  <si>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</si>
  <si>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</si>
  <si>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</si>
  <si>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</si>
  <si>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</si>
  <si>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</si>
  <si>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</si>
  <si>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</si>
  <si>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</si>
  <si>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</si>
  <si>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</si>
  <si>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</si>
  <si>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</si>
  <si>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</si>
  <si>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</si>
  <si>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</si>
  <si>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</si>
  <si>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</si>
  <si>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</si>
  <si>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</si>
  <si>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</si>
  <si>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</si>
  <si>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</si>
  <si>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</si>
  <si>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</si>
  <si>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</si>
  <si>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</si>
  <si>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</si>
  <si>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</si>
  <si>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</si>
  <si>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</si>
  <si>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</si>
  <si>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</si>
  <si>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</si>
  <si>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</si>
  <si>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</si>
  <si>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</si>
  <si>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</si>
  <si>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</si>
  <si>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</si>
  <si>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</si>
  <si>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</si>
  <si>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</si>
  <si>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</si>
  <si>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</si>
  <si>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</si>
  <si>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</si>
  <si>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</si>
  <si>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</si>
  <si>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</si>
  <si>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</si>
  <si>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</si>
  <si>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</si>
  <si>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</si>
  <si>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</si>
  <si>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</si>
  <si>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</si>
  <si>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</si>
  <si>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</si>
  <si>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</si>
  <si>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</si>
  <si>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</si>
  <si>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</si>
  <si>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</si>
  <si>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</si>
  <si>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</si>
  <si>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</si>
  <si>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</si>
  <si>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</si>
  <si>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</si>
  <si>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</si>
  <si>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</si>
  <si>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</si>
  <si>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</si>
  <si>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</si>
  <si>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</si>
  <si>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</si>
  <si>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</si>
  <si>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</si>
  <si>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</si>
  <si>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</si>
  <si>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</si>
  <si>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</si>
  <si>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</si>
  <si>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</si>
  <si>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</si>
  <si>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</si>
  <si>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</si>
  <si>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</si>
  <si>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</si>
  <si>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</si>
  <si>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</si>
  <si>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</si>
  <si>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</si>
  <si>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</si>
  <si>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</si>
  <si>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</si>
  <si>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</si>
  <si>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</si>
  <si>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</si>
  <si>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</si>
  <si>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</si>
  <si>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</si>
  <si>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</si>
  <si>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</si>
  <si>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</si>
  <si>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</si>
  <si>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</si>
  <si>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</si>
  <si>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</si>
  <si>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</si>
  <si>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</si>
  <si>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</si>
  <si>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</si>
  <si>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</si>
  <si>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</si>
  <si>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</si>
  <si>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</si>
  <si>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</si>
  <si>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</si>
  <si>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</si>
  <si>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</si>
  <si>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</si>
  <si>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</si>
  <si>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</si>
  <si>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</si>
  <si>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</si>
  <si>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</si>
  <si>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</si>
  <si>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</si>
  <si>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</si>
  <si>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</si>
  <si>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</si>
  <si>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</si>
  <si>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</si>
  <si>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</si>
  <si>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</si>
  <si>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</si>
  <si>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</si>
  <si>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</si>
  <si>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</si>
  <si>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</si>
  <si>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</si>
  <si>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</si>
  <si>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</si>
  <si>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</si>
  <si>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</si>
  <si>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</si>
  <si>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</si>
  <si>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</si>
  <si>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</si>
  <si>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</si>
  <si>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</si>
  <si>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</si>
  <si>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</si>
  <si>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</si>
  <si>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</si>
  <si>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</si>
  <si>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</si>
  <si>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</si>
  <si>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</si>
  <si>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</si>
  <si>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</si>
  <si>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</si>
  <si>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</si>
  <si>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</si>
  <si>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</si>
  <si>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</si>
  <si>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</si>
  <si>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</si>
  <si>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</si>
  <si>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</si>
  <si>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</si>
  <si>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</si>
  <si>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</si>
  <si>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</si>
  <si>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</si>
  <si>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</si>
  <si>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</si>
  <si>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</si>
  <si>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</si>
  <si>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</si>
  <si>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</si>
  <si>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</si>
  <si>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</si>
  <si>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</si>
  <si>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</si>
  <si>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</si>
  <si>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</si>
  <si>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</si>
  <si>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</si>
  <si>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</si>
  <si>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</si>
  <si>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</si>
  <si>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</si>
  <si>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</si>
  <si>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</si>
  <si>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</si>
  <si>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</si>
  <si>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</si>
  <si>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</si>
  <si>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</si>
  <si>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</si>
  <si>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</si>
  <si>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</si>
  <si>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</si>
  <si>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</si>
  <si>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</si>
  <si>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</si>
  <si>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</si>
  <si>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</si>
  <si>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</si>
  <si>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</si>
  <si>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</si>
  <si>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</si>
  <si>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</si>
  <si>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</si>
  <si>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</si>
  <si>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</si>
  <si>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</si>
  <si>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</si>
  <si>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</si>
  <si>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</si>
  <si>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</si>
  <si>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</si>
  <si>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</si>
  <si>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</si>
  <si>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</si>
  <si>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</si>
  <si>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</si>
  <si>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</si>
  <si>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</si>
  <si>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</si>
  <si>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</si>
  <si>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</si>
  <si>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</si>
  <si>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</si>
  <si>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</si>
  <si>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</si>
  <si>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</si>
  <si>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</si>
  <si>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</si>
  <si>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</si>
  <si>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</si>
  <si>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</si>
  <si>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</si>
  <si>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</si>
  <si>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</si>
  <si>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</si>
  <si>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</si>
  <si>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</si>
  <si>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</si>
  <si>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</si>
  <si>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</si>
  <si>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</si>
  <si>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</si>
  <si>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</si>
  <si>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</si>
  <si>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</si>
  <si>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</si>
  <si>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</si>
  <si>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</si>
  <si>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</si>
  <si>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</si>
  <si>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</si>
  <si>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</si>
  <si>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</si>
  <si>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</si>
  <si>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</si>
  <si>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</si>
  <si>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</si>
  <si>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</si>
  <si>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</si>
  <si>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</si>
  <si>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</si>
  <si>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</si>
  <si>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</si>
  <si>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</si>
  <si>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</si>
  <si>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</si>
  <si>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</si>
  <si>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</si>
  <si>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</si>
  <si>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</si>
  <si>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</si>
  <si>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</si>
  <si>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</si>
  <si>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</si>
  <si>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</si>
  <si>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</si>
  <si>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</si>
  <si>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</si>
  <si>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</si>
  <si>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</si>
  <si>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</si>
  <si>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</si>
  <si>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</si>
  <si>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</si>
  <si>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</si>
  <si>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</si>
  <si>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</si>
  <si>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</si>
  <si>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</si>
  <si>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</si>
  <si>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</si>
  <si>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</si>
  <si>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</si>
  <si>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</si>
  <si>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</si>
  <si>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</si>
  <si>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</si>
  <si>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</si>
  <si>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</si>
  <si>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</si>
  <si>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</si>
  <si>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</si>
  <si>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</si>
  <si>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</si>
  <si>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</si>
  <si>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</si>
  <si>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</si>
  <si>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</si>
  <si>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</si>
  <si>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</si>
  <si>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</si>
  <si>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</si>
  <si>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</si>
  <si>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</si>
  <si>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</si>
  <si>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</si>
  <si>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</si>
  <si>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</si>
  <si>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</si>
  <si>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</si>
  <si>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</si>
  <si>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</si>
  <si>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</si>
  <si>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</si>
  <si>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</si>
  <si>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</si>
  <si>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</si>
  <si>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</si>
  <si>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</si>
  <si>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</si>
  <si>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</si>
  <si>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</si>
  <si>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</si>
  <si>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</si>
  <si>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</si>
  <si>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</si>
  <si>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</si>
  <si>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</si>
  <si>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</si>
  <si>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</si>
  <si>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</si>
  <si>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</si>
  <si>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</si>
  <si>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</si>
  <si>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</si>
  <si>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</si>
  <si>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</si>
  <si>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</si>
  <si>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</si>
  <si>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</si>
  <si>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</si>
  <si>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</si>
  <si>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</si>
  <si>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</si>
  <si>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</si>
  <si>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</si>
  <si>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</si>
  <si>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</si>
  <si>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</si>
  <si>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</si>
  <si>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</si>
  <si>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</si>
  <si>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</si>
  <si>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</si>
  <si>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</si>
  <si>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</si>
  <si>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</si>
  <si>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</si>
  <si>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</si>
  <si>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</si>
  <si>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</si>
  <si>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</si>
  <si>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</si>
  <si>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</si>
  <si>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</si>
  <si>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</si>
  <si>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</si>
  <si>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</si>
  <si>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</si>
  <si>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</si>
  <si>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</si>
  <si>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</si>
  <si>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</si>
  <si>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</si>
  <si>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</si>
  <si>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</si>
  <si>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</si>
  <si>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</si>
  <si>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</si>
  <si>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</si>
  <si>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</si>
  <si>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</si>
  <si>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</si>
  <si>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</si>
  <si>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</si>
  <si>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</si>
  <si>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</si>
  <si>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</si>
  <si>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</si>
  <si>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</si>
  <si>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</si>
  <si>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</si>
  <si>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</si>
  <si>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</si>
  <si>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</si>
  <si>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</si>
  <si>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</si>
  <si>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</si>
  <si>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</si>
  <si>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</si>
  <si>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</si>
  <si>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</si>
  <si>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</si>
  <si>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</si>
  <si>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</si>
  <si>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</si>
  <si>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</si>
  <si>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</si>
  <si>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</si>
  <si>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</si>
  <si>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</si>
  <si>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</si>
  <si>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</si>
  <si>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</si>
  <si>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</si>
  <si>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</si>
  <si>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</si>
  <si>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</si>
  <si>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</si>
  <si>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</si>
  <si>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</si>
  <si>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</si>
  <si>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</si>
  <si>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</si>
  <si>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</si>
  <si>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</si>
  <si>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</si>
  <si>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</si>
  <si>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</si>
  <si>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</si>
  <si>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</si>
  <si>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</si>
  <si>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</si>
  <si>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</si>
  <si>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</si>
  <si>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</si>
  <si>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</si>
  <si>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</si>
  <si>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</si>
  <si>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</si>
  <si>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</si>
  <si>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</si>
  <si>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</si>
  <si>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</si>
  <si>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</si>
  <si>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</si>
  <si>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</si>
  <si>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</si>
  <si>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</si>
  <si>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</si>
  <si>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</si>
  <si>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</si>
  <si>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</si>
  <si>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</si>
  <si>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</si>
  <si>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</si>
  <si>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</si>
  <si>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</si>
  <si>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</si>
  <si>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</si>
  <si>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</si>
  <si>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</si>
  <si>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</si>
  <si>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</si>
  <si>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</si>
  <si>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</si>
  <si>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</si>
  <si>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</si>
  <si>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</si>
  <si>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</si>
  <si>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</si>
  <si>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</si>
  <si>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</si>
  <si>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</si>
  <si>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</si>
  <si>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</si>
  <si>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</si>
  <si>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</si>
  <si>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</si>
  <si>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</si>
  <si>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</si>
  <si>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</si>
  <si>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</si>
  <si>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</si>
  <si>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</si>
  <si>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</si>
  <si>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</si>
  <si>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</si>
  <si>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</si>
  <si>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</si>
  <si>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</si>
  <si>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</si>
  <si>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</si>
  <si>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</si>
  <si>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</si>
  <si>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</si>
  <si>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</si>
  <si>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</si>
  <si>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</si>
  <si>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</si>
  <si>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</si>
  <si>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</si>
  <si>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</si>
  <si>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</si>
  <si>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</si>
  <si>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</si>
  <si>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</si>
  <si>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</si>
  <si>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</si>
  <si>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</si>
  <si>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</si>
  <si>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</si>
  <si>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</si>
  <si>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</si>
  <si>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</si>
  <si>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</si>
  <si>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</si>
  <si>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</si>
  <si>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</si>
  <si>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</si>
  <si>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</si>
  <si>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</si>
  <si>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</si>
  <si>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</si>
  <si>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</si>
  <si>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</si>
  <si>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</si>
  <si>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</si>
  <si>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</si>
  <si>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</si>
  <si>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</si>
  <si>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</si>
  <si>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</si>
  <si>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</si>
  <si>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</si>
  <si>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</si>
  <si>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</si>
  <si>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</si>
  <si>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</si>
  <si>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</si>
  <si>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</si>
  <si>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</si>
  <si>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</si>
  <si>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</si>
  <si>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</si>
  <si>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</si>
  <si>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</si>
  <si>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</si>
  <si>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</si>
  <si>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</si>
  <si>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</si>
  <si>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</si>
  <si>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</si>
  <si>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</si>
  <si>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</si>
  <si>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</si>
  <si>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</si>
  <si>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</si>
  <si>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</si>
  <si>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</si>
  <si>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</si>
  <si>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</si>
  <si>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</si>
  <si>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</si>
  <si>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</si>
  <si>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</si>
  <si>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</si>
  <si>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</si>
  <si>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</si>
  <si>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</si>
  <si>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</si>
  <si>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</si>
  <si>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</si>
  <si>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</si>
  <si>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</si>
  <si>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</si>
  <si>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</si>
  <si>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</si>
  <si>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</si>
  <si>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</si>
  <si>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</si>
  <si>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</si>
  <si>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</si>
  <si>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</si>
  <si>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</si>
  <si>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</si>
  <si>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</si>
  <si>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</si>
  <si>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</si>
  <si>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</si>
  <si>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</si>
  <si>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</si>
  <si>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</si>
  <si>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</si>
  <si>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</si>
  <si>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</si>
  <si>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</si>
  <si>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</si>
  <si>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</si>
  <si>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</si>
  <si>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</si>
  <si>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</si>
  <si>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</si>
  <si>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</si>
  <si>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</si>
  <si>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</si>
  <si>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</si>
  <si>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</si>
  <si>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</si>
  <si>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</si>
  <si>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</si>
  <si>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</si>
  <si>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</si>
  <si>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</si>
  <si>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</si>
  <si>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</si>
  <si>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</si>
  <si>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</si>
  <si>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</si>
  <si>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</si>
  <si>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</si>
  <si>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</si>
  <si>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</si>
  <si>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</si>
  <si>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</si>
  <si>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</si>
  <si>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</si>
  <si>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</si>
  <si>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</si>
  <si>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</si>
  <si>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</si>
  <si>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</si>
  <si>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</si>
  <si>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</si>
  <si>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</si>
  <si>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</si>
  <si>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</si>
  <si>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</si>
  <si>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</si>
  <si>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</si>
  <si>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</si>
  <si>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</si>
  <si>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</si>
  <si>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</si>
  <si>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</si>
  <si>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</si>
  <si>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</si>
  <si>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</si>
  <si>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</si>
  <si>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</si>
  <si>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</si>
  <si>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</si>
  <si>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</si>
  <si>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</si>
  <si>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</si>
  <si>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</si>
  <si>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</si>
  <si>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</si>
  <si>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</si>
  <si>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</si>
  <si>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</si>
  <si>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</si>
  <si>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</si>
  <si>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</si>
  <si>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</si>
  <si>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</si>
  <si>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</si>
  <si>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</si>
  <si>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</si>
  <si>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</si>
  <si>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</si>
  <si>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</si>
  <si>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</si>
  <si>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</si>
  <si>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</si>
  <si>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</si>
  <si>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</si>
  <si>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</si>
  <si>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</si>
  <si>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</si>
  <si>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</si>
  <si>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</si>
  <si>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</si>
  <si>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</si>
  <si>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</si>
  <si>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</si>
  <si>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</si>
  <si>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</si>
  <si>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</si>
  <si>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</si>
  <si>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</si>
  <si>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</si>
  <si>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</si>
  <si>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</si>
  <si>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</si>
  <si>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</si>
  <si>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</si>
  <si>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</si>
  <si>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</si>
  <si>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</si>
  <si>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</si>
  <si>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</si>
  <si>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</si>
  <si>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</si>
  <si>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</si>
  <si>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</si>
  <si>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</si>
  <si>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</si>
  <si>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</si>
  <si>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</si>
  <si>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</si>
  <si>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</si>
  <si>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</si>
  <si>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</si>
  <si>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</si>
  <si>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</si>
  <si>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</si>
  <si>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</si>
  <si>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</si>
  <si>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</si>
  <si>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</si>
  <si>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</si>
  <si>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</si>
  <si>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</si>
  <si>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</si>
  <si>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</si>
  <si>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</si>
  <si>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</si>
  <si>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</si>
  <si>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</si>
  <si>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</si>
  <si>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</si>
  <si>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</si>
  <si>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</si>
  <si>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</si>
  <si>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</si>
  <si>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</si>
  <si>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</si>
  <si>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</si>
  <si>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</si>
  <si>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</si>
  <si>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</si>
  <si>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</si>
  <si>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</si>
  <si>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</si>
  <si>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</si>
  <si>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</si>
  <si>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</si>
  <si>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</si>
  <si>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</si>
  <si>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</si>
  <si>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</si>
  <si>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</si>
  <si>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</si>
  <si>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</si>
  <si>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</si>
  <si>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</si>
  <si>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</si>
  <si>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</si>
  <si>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</si>
  <si>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</si>
  <si>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</si>
  <si>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</si>
  <si>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</si>
  <si>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</si>
  <si>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</si>
  <si>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</si>
  <si>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</si>
  <si>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</si>
  <si>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</si>
  <si>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</si>
  <si>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</si>
  <si>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</si>
  <si>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</si>
  <si>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</si>
  <si>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</si>
  <si>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</si>
  <si>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</si>
  <si>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</si>
  <si>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</si>
  <si>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</si>
  <si>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</si>
  <si>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</si>
  <si>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</si>
  <si>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</si>
  <si>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</si>
  <si>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</si>
  <si>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</si>
  <si>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</si>
  <si>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</si>
  <si>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</si>
  <si>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</si>
  <si>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</si>
  <si>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</si>
  <si>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</si>
  <si>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</si>
  <si>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</si>
  <si>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</si>
  <si>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</si>
  <si>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</si>
  <si>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</si>
  <si>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</si>
  <si>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</si>
  <si>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</si>
  <si>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</si>
  <si>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</si>
  <si>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</si>
  <si>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</si>
  <si>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</si>
  <si>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</si>
  <si>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</si>
  <si>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</si>
  <si>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</si>
  <si>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</si>
  <si>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</si>
  <si>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</si>
  <si>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</si>
  <si>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</si>
  <si>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</si>
  <si>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</si>
  <si>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</si>
  <si>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</si>
  <si>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</si>
  <si>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</si>
  <si>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</si>
  <si>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</si>
  <si>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</si>
  <si>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</si>
  <si>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</si>
  <si>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</si>
  <si>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</si>
  <si>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</si>
  <si>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</si>
  <si>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</si>
  <si>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</si>
  <si>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</si>
  <si>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</si>
  <si>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</si>
  <si>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</si>
  <si>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</si>
  <si>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</si>
  <si>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</si>
  <si>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</si>
  <si>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</si>
  <si>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</si>
  <si>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</si>
  <si>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</si>
  <si>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</si>
  <si>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</si>
  <si>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</si>
  <si>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</si>
  <si>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</si>
  <si>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</si>
  <si>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</si>
  <si>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</si>
  <si>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</si>
  <si>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</si>
  <si>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</si>
  <si>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</si>
  <si>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</si>
  <si>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</si>
  <si>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</si>
  <si>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</si>
  <si>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</si>
  <si>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</si>
  <si>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</si>
  <si>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</si>
  <si>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</si>
  <si>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</si>
  <si>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</si>
  <si>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</si>
  <si>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</si>
  <si>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</si>
  <si>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</si>
  <si>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</si>
  <si>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</si>
  <si>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</si>
  <si>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</si>
  <si>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</si>
  <si>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</si>
  <si>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</si>
  <si>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</si>
  <si>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</si>
  <si>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</si>
  <si>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</si>
  <si>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</si>
  <si>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</si>
  <si>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</si>
  <si>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</si>
  <si>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</si>
  <si>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</si>
  <si>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</si>
  <si>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</si>
  <si>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</si>
  <si>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</si>
  <si>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</si>
  <si>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</si>
  <si>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</si>
  <si>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</si>
  <si>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</si>
  <si>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</si>
  <si>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</si>
  <si>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</si>
  <si>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</si>
  <si>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</si>
  <si>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</si>
  <si>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</si>
  <si>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</si>
  <si>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</si>
  <si>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</si>
  <si>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</si>
  <si>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</si>
  <si>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</si>
  <si>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</si>
  <si>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</si>
  <si>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</si>
  <si>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</si>
  <si>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</si>
  <si>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</si>
  <si>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</si>
  <si>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</si>
  <si>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</si>
  <si>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</si>
  <si>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</si>
  <si>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</si>
  <si>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</si>
  <si>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</si>
  <si>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</si>
  <si>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</si>
  <si>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</si>
  <si>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</si>
  <si>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</si>
  <si>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</si>
  <si>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</si>
  <si>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</si>
  <si>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</si>
  <si>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</si>
  <si>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</si>
  <si>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</si>
  <si>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</si>
  <si>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</si>
  <si>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</si>
  <si>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</si>
  <si>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</si>
  <si>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</si>
  <si>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</si>
  <si>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</si>
  <si>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</si>
  <si>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</si>
  <si>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</si>
  <si>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</si>
  <si>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</si>
  <si>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</si>
  <si>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</si>
  <si>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</si>
  <si>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</si>
  <si>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</si>
  <si>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</si>
  <si>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</si>
  <si>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</si>
  <si>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</si>
  <si>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</si>
  <si>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</si>
  <si>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</si>
  <si>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</si>
  <si>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</si>
  <si>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</si>
  <si>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</si>
  <si>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</si>
  <si>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</si>
  <si>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</si>
  <si>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</si>
  <si>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</si>
  <si>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</si>
  <si>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</si>
  <si>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</si>
  <si>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</si>
  <si>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</si>
  <si>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</si>
  <si>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</si>
  <si>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</si>
  <si>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</si>
  <si>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</si>
  <si>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</si>
  <si>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</si>
  <si>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</si>
  <si>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</si>
  <si>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</si>
  <si>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</si>
  <si>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</si>
  <si>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</si>
  <si>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</si>
  <si>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</si>
  <si>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</si>
  <si>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</si>
  <si>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</si>
  <si>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</si>
  <si>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</si>
  <si>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</si>
  <si>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</si>
  <si>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</si>
  <si>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</si>
  <si>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</si>
  <si>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</si>
  <si>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</si>
  <si>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</si>
  <si>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</si>
  <si>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</si>
  <si>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</si>
  <si>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</si>
  <si>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</si>
  <si>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</si>
  <si>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</si>
  <si>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</si>
  <si>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</si>
  <si>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</si>
  <si>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</si>
  <si>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</si>
  <si>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</si>
  <si>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</si>
  <si>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</si>
  <si>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</si>
  <si>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</si>
  <si>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</si>
  <si>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</si>
  <si>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</si>
  <si>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</si>
  <si>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</si>
  <si>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</si>
  <si>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</si>
  <si>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</si>
  <si>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</si>
  <si>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</si>
  <si>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</si>
  <si>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</si>
  <si>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</si>
  <si>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</si>
  <si>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</si>
  <si>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</si>
  <si>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</si>
  <si>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</si>
  <si>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</si>
  <si>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</si>
  <si>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</si>
  <si>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</si>
  <si>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</si>
  <si>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</si>
  <si>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</si>
  <si>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</si>
  <si>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</si>
  <si>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</si>
  <si>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</si>
  <si>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</si>
  <si>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</si>
  <si>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</si>
  <si>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</si>
  <si>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</si>
  <si>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</si>
  <si>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</si>
  <si>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</si>
  <si>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</si>
  <si>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</si>
  <si>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</si>
  <si>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</si>
  <si>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</si>
  <si>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</si>
  <si>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</si>
  <si>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</si>
  <si>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</si>
  <si>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</si>
  <si>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</si>
  <si>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</si>
  <si>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</si>
  <si>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</si>
  <si>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</si>
  <si>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</si>
  <si>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</si>
  <si>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</si>
  <si>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</si>
  <si>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</si>
  <si>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</si>
  <si>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</si>
  <si>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</si>
  <si>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</si>
  <si>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</si>
  <si>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</si>
  <si>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</si>
  <si>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</si>
  <si>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</si>
  <si>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</si>
  <si>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</si>
  <si>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</si>
  <si>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</si>
  <si>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</si>
  <si>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</si>
  <si>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</si>
  <si>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</si>
  <si>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</si>
  <si>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</si>
  <si>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</si>
  <si>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</si>
  <si>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</si>
  <si>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</si>
  <si>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</si>
  <si>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</si>
  <si>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</si>
  <si>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</si>
  <si>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</si>
  <si>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</si>
  <si>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</si>
  <si>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</si>
  <si>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</si>
  <si>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</si>
  <si>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</si>
  <si>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</si>
  <si>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</si>
  <si>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</si>
  <si>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</si>
  <si>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</si>
  <si>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</si>
  <si>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</si>
  <si>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</si>
  <si>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</si>
  <si>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</si>
  <si>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</si>
  <si>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</si>
  <si>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</si>
  <si>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</si>
  <si>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</si>
  <si>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</si>
  <si>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</si>
  <si>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</si>
  <si>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</si>
  <si>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</si>
  <si>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</si>
  <si>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</si>
  <si>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</si>
  <si>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</si>
  <si>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</si>
  <si>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</si>
  <si>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</si>
  <si>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</si>
  <si>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</si>
  <si>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</si>
  <si>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</si>
  <si>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</si>
  <si>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</si>
  <si>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</si>
  <si>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</si>
  <si>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</si>
  <si>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</si>
  <si>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</si>
  <si>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</si>
  <si>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</si>
  <si>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</si>
  <si>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</si>
  <si>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</si>
  <si>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</si>
  <si>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</si>
  <si>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</si>
  <si>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</si>
  <si>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</si>
  <si>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</si>
  <si>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</si>
  <si>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</si>
  <si>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</si>
  <si>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</si>
  <si>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</si>
  <si>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</si>
  <si>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</si>
  <si>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</si>
  <si>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</si>
  <si>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</si>
  <si>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</si>
  <si>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</si>
  <si>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</si>
  <si>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</si>
  <si>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</si>
  <si>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</si>
  <si>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</si>
  <si>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</si>
  <si>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</si>
  <si>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</si>
  <si>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</si>
  <si>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</si>
  <si>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</si>
  <si>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</si>
  <si>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</si>
  <si>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</si>
  <si>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</si>
  <si>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</si>
  <si>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</si>
  <si>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</si>
  <si>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</si>
  <si>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</si>
  <si>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</si>
  <si>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</si>
  <si>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</si>
  <si>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</si>
  <si>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</si>
  <si>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</si>
  <si>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</si>
  <si>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</si>
  <si>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</si>
  <si>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</si>
  <si>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</si>
  <si>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</si>
  <si>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</si>
  <si>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</si>
  <si>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</si>
  <si>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</si>
  <si>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</si>
  <si>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</si>
  <si>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</si>
  <si>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</si>
  <si>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</si>
  <si>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</si>
  <si>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</si>
  <si>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</si>
  <si>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</si>
  <si>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</si>
  <si>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</si>
  <si>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</si>
  <si>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</si>
  <si>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</si>
  <si>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</si>
  <si>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</si>
  <si>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</si>
  <si>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</si>
  <si>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</si>
  <si>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</si>
  <si>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</si>
  <si>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</si>
  <si>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</si>
  <si>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</si>
  <si>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</si>
  <si>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</si>
  <si>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</si>
  <si>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</si>
  <si>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</si>
  <si>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</si>
  <si>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</si>
  <si>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</si>
  <si>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</si>
  <si>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</si>
  <si>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</si>
  <si>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</si>
  <si>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</si>
  <si>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</si>
  <si>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</si>
  <si>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</si>
  <si>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</si>
  <si>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</si>
  <si>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</si>
  <si>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</si>
  <si>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</si>
  <si>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</si>
  <si>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</si>
  <si>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</si>
  <si>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</si>
  <si>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</si>
  <si>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</si>
  <si>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</si>
  <si>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</si>
  <si>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</si>
  <si>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</si>
  <si>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</si>
  <si>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</si>
  <si>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</si>
  <si>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</si>
  <si>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</si>
  <si>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</si>
  <si>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</si>
  <si>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</si>
  <si>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</si>
  <si>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</si>
  <si>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</si>
  <si>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</si>
  <si>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</si>
  <si>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</si>
  <si>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</si>
  <si>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</si>
  <si>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</si>
  <si>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</si>
  <si>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</si>
  <si>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</si>
  <si>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</si>
  <si>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</si>
  <si>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</si>
  <si>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</si>
  <si>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</si>
  <si>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</si>
  <si>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</si>
  <si>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</si>
  <si>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</si>
  <si>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</si>
  <si>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</si>
  <si>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</si>
  <si>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</si>
  <si>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</si>
  <si>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</si>
  <si>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</si>
  <si>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</si>
  <si>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</si>
  <si>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</si>
  <si>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</si>
  <si>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</si>
  <si>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</si>
  <si>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</si>
  <si>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</si>
  <si>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</si>
  <si>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</si>
  <si>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</si>
  <si>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</si>
  <si>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</si>
  <si>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</si>
  <si>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</si>
  <si>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</si>
  <si>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</si>
  <si>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</si>
  <si>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</si>
  <si>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</si>
  <si>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</si>
  <si>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</si>
  <si>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</si>
  <si>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</si>
  <si>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</si>
  <si>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</si>
  <si>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</si>
  <si>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</si>
  <si>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</si>
  <si>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</si>
  <si>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</si>
  <si>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</si>
  <si>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</si>
  <si>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</si>
  <si>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</si>
  <si>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</si>
  <si>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</si>
  <si>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</si>
  <si>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</si>
  <si>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</si>
  <si>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</si>
  <si>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</si>
  <si>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</si>
  <si>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</si>
  <si>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</si>
  <si>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</si>
  <si>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</si>
  <si>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</si>
  <si>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</si>
  <si>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</si>
  <si>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</si>
  <si>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</si>
  <si>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</si>
  <si>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</si>
  <si>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</si>
  <si>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</si>
  <si>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</si>
  <si>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</si>
  <si>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</si>
  <si>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</si>
  <si>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</si>
  <si>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</si>
  <si>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</si>
  <si>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</si>
  <si>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</si>
  <si>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</si>
  <si>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</si>
  <si>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</si>
  <si>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</si>
  <si>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</si>
  <si>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</si>
  <si>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</si>
  <si>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</si>
  <si>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</si>
  <si>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</si>
  <si>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</si>
  <si>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</si>
  <si>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</si>
  <si>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</si>
  <si>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</si>
  <si>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</si>
  <si>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</si>
  <si>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</si>
  <si>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</si>
  <si>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</si>
  <si>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</si>
  <si>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</si>
  <si>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</si>
  <si>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</si>
  <si>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</si>
  <si>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</si>
  <si>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</si>
  <si>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</si>
  <si>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</si>
  <si>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</si>
  <si>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</si>
  <si>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</si>
  <si>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</si>
  <si>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</si>
  <si>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</si>
  <si>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</si>
  <si>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</si>
  <si>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</si>
  <si>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</si>
  <si>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</si>
  <si>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</si>
  <si>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</si>
  <si>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</si>
  <si>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</si>
  <si>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</si>
  <si>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</si>
  <si>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</si>
  <si>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</si>
  <si>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</si>
  <si>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</si>
  <si>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</si>
  <si>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</si>
  <si>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</si>
  <si>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</si>
  <si>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</si>
  <si>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</si>
  <si>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</si>
  <si>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</si>
  <si>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</si>
  <si>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</si>
  <si>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</si>
  <si>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</si>
  <si>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</si>
  <si>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</si>
  <si>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</si>
  <si>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</si>
  <si>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</si>
  <si>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</si>
  <si>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</si>
  <si>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</si>
  <si>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</si>
  <si>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</si>
  <si>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</si>
  <si>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</si>
  <si>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</si>
  <si>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</si>
  <si>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</si>
  <si>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</si>
  <si>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</si>
  <si>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</si>
  <si>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</si>
  <si>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</si>
  <si>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</si>
  <si>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</si>
  <si>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</si>
  <si>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</si>
  <si>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</si>
  <si>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</si>
  <si>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</si>
  <si>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</si>
  <si>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</si>
  <si>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</si>
  <si>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</si>
  <si>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</si>
  <si>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</si>
  <si>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</si>
  <si>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</si>
  <si>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</si>
  <si>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</si>
  <si>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</si>
  <si>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</si>
  <si>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</si>
  <si>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</si>
  <si>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</si>
  <si>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</si>
  <si>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</si>
  <si>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</si>
  <si>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</si>
  <si>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</si>
  <si>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</si>
  <si>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</si>
  <si>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</si>
  <si>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</si>
  <si>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</si>
  <si>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</si>
  <si>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</si>
  <si>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</si>
  <si>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</si>
  <si>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</si>
  <si>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</si>
  <si>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</si>
  <si>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</si>
  <si>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</si>
  <si>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</si>
  <si>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</si>
  <si>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</si>
  <si>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</si>
  <si>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</si>
  <si>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</si>
  <si>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</si>
  <si>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</si>
  <si>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</si>
  <si>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</si>
  <si>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</si>
  <si>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</si>
  <si>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</si>
  <si>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</si>
  <si>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</si>
  <si>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</si>
  <si>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</si>
  <si>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</si>
  <si>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</si>
  <si>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</si>
  <si>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</si>
  <si>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</si>
  <si>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</si>
  <si>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</si>
  <si>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</si>
  <si>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</si>
  <si>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</si>
  <si>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</si>
  <si>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</si>
  <si>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</si>
  <si>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</si>
  <si>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</si>
  <si>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</si>
  <si>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</si>
  <si>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</si>
  <si>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</si>
  <si>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</si>
  <si>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</si>
  <si>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</si>
  <si>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</si>
  <si>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</si>
  <si>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</si>
  <si>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</si>
  <si>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</si>
  <si>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</si>
  <si>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</si>
  <si>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</si>
  <si>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</si>
  <si>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</si>
  <si>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</si>
  <si>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</si>
  <si>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</si>
  <si>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</si>
  <si>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</si>
  <si>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</si>
  <si>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</si>
  <si>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</si>
  <si>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</si>
  <si>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</si>
  <si>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</si>
  <si>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</si>
  <si>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</si>
  <si>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</si>
  <si>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</si>
  <si>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</si>
  <si>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</si>
  <si>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</si>
  <si>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</si>
  <si>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</si>
  <si>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</si>
  <si>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</si>
  <si>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</si>
  <si>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</si>
  <si>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</si>
  <si>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</si>
  <si>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</si>
  <si>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</si>
  <si>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</si>
  <si>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</si>
  <si>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</si>
  <si>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</si>
  <si>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</si>
  <si>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</si>
  <si>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</si>
  <si>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</si>
  <si>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</si>
  <si>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</si>
  <si>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</si>
  <si>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</si>
  <si>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</si>
  <si>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</si>
  <si>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</si>
  <si>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</si>
  <si>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</si>
  <si>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</si>
  <si>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</si>
  <si>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</si>
  <si>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</si>
  <si>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</si>
  <si>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</si>
  <si>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</si>
  <si>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</si>
  <si>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</si>
  <si>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</si>
  <si>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</si>
  <si>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</si>
  <si>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</si>
  <si>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</si>
  <si>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</si>
  <si>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</si>
  <si>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</si>
  <si>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</si>
  <si>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</si>
  <si>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</si>
  <si>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</si>
  <si>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</si>
  <si>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</si>
  <si>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</si>
  <si>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</si>
  <si>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</si>
  <si>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</si>
  <si>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</si>
  <si>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</si>
  <si>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</si>
  <si>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</si>
  <si>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</si>
  <si>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</si>
  <si>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</si>
  <si>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</si>
  <si>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</si>
  <si>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</si>
  <si>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</si>
  <si>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</si>
  <si>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</si>
  <si>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</si>
  <si>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</si>
  <si>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</si>
  <si>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</si>
  <si>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</si>
  <si>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</si>
  <si>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</si>
  <si>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</si>
  <si>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</si>
  <si>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</si>
  <si>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</si>
  <si>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</si>
  <si>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</si>
  <si>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</si>
  <si>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</si>
  <si>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</si>
  <si>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</si>
  <si>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</si>
  <si>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</si>
  <si>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</si>
  <si>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</si>
  <si>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</si>
  <si>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</si>
  <si>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</si>
  <si>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</si>
  <si>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</si>
  <si>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</si>
  <si>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</si>
  <si>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</si>
  <si>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</si>
  <si>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</si>
  <si>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</si>
  <si>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</si>
  <si>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</si>
  <si>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</si>
  <si>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</si>
  <si>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</si>
  <si>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</si>
  <si>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</si>
  <si>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</si>
  <si>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</si>
  <si>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</si>
  <si>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</si>
  <si>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</si>
  <si>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</si>
  <si>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</si>
  <si>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</si>
  <si>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</si>
  <si>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</si>
  <si>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</si>
  <si>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</si>
  <si>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</si>
  <si>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</si>
  <si>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</si>
  <si>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</si>
  <si>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</si>
  <si>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</si>
  <si>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</si>
  <si>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</si>
  <si>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</si>
  <si>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</si>
  <si>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</si>
  <si>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</si>
  <si>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</si>
  <si>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</si>
  <si>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</si>
  <si>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</si>
  <si>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</si>
  <si>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</si>
  <si>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</si>
  <si>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</si>
  <si>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</si>
  <si>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</si>
  <si>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</si>
  <si>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</si>
  <si>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</si>
  <si>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</si>
  <si>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</si>
  <si>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</si>
  <si>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</si>
  <si>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</si>
  <si>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</si>
  <si>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</si>
  <si>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</si>
  <si>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</si>
  <si>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</si>
  <si>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</si>
  <si>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</si>
  <si>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</si>
  <si>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</si>
  <si>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</si>
  <si>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</si>
  <si>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</si>
  <si>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</si>
  <si>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</si>
  <si>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</si>
  <si>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</si>
  <si>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</si>
  <si>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</si>
  <si>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</si>
  <si>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</si>
  <si>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</si>
  <si>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</si>
  <si>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</si>
  <si>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</si>
  <si>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</si>
  <si>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</si>
  <si>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</si>
  <si>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</si>
  <si>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</si>
  <si>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</si>
  <si>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</si>
  <si>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</si>
  <si>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</si>
  <si>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</si>
  <si>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</si>
  <si>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</si>
  <si>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</si>
  <si>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</si>
  <si>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</si>
  <si>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</si>
  <si>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</si>
  <si>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</si>
  <si>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</si>
  <si>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</si>
  <si>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</si>
  <si>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</si>
  <si>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</si>
  <si>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</si>
  <si>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</si>
  <si>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</si>
  <si>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</si>
  <si>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</si>
  <si>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</si>
  <si>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</si>
  <si>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</si>
  <si>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</si>
  <si>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</si>
  <si>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</si>
  <si>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</si>
  <si>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</si>
  <si>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</si>
  <si>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</si>
  <si>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</si>
  <si>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</si>
  <si>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</si>
  <si>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</si>
  <si>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</si>
  <si>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</si>
  <si>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</si>
  <si>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</si>
  <si>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</si>
  <si>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</si>
  <si>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</si>
  <si>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</si>
  <si>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</si>
  <si>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</si>
  <si>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</si>
  <si>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</si>
  <si>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</si>
  <si>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</si>
  <si>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</si>
  <si>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</si>
  <si>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</si>
  <si>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</si>
  <si>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</si>
  <si>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</si>
  <si>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</si>
  <si>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</si>
  <si>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</si>
  <si>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</si>
  <si>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</si>
  <si>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</si>
  <si>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</si>
  <si>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</si>
  <si>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</si>
  <si>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</si>
  <si>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</si>
  <si>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</si>
  <si>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</si>
  <si>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</si>
  <si>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</si>
  <si>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</si>
  <si>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</si>
  <si>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</si>
  <si>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</si>
  <si>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</si>
  <si>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</si>
  <si>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</si>
  <si>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</si>
  <si>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</si>
  <si>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</si>
  <si>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</si>
  <si>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</si>
  <si>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</si>
  <si>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</si>
  <si>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</si>
  <si>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</si>
  <si>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</si>
  <si>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</si>
  <si>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</si>
  <si>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</si>
  <si>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</si>
  <si>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</si>
  <si>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</si>
  <si>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</si>
  <si>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</si>
  <si>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</si>
  <si>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</si>
  <si>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</si>
  <si>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</si>
  <si>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</si>
  <si>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</si>
  <si>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</si>
  <si>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</si>
  <si>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</si>
  <si>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</si>
  <si>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</si>
  <si>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</si>
  <si>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</si>
  <si>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</si>
  <si>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</si>
  <si>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</si>
  <si>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</si>
  <si>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</si>
  <si>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</si>
  <si>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</si>
  <si>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</si>
  <si>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</si>
  <si>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</si>
  <si>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</si>
  <si>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</si>
  <si>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</si>
  <si>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</si>
  <si>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</si>
  <si>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</si>
  <si>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</si>
  <si>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</si>
  <si>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</si>
  <si>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</si>
  <si>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</si>
  <si>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</si>
  <si>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</si>
  <si>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</si>
  <si>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</si>
  <si>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</si>
  <si>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</si>
  <si>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</si>
  <si>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</si>
  <si>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</si>
  <si>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</si>
  <si>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</si>
  <si>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</si>
  <si>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</si>
  <si>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</si>
  <si>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</si>
  <si>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</si>
  <si>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</si>
  <si>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</si>
  <si>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</si>
  <si>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</si>
  <si>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</si>
  <si>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</si>
  <si>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</si>
  <si>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</si>
  <si>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</si>
  <si>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</si>
  <si>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</si>
  <si>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</si>
  <si>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</si>
  <si>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</si>
  <si>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</si>
  <si>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</si>
  <si>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</si>
  <si>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</si>
  <si>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</si>
  <si>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</si>
  <si>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</si>
  <si>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</si>
  <si>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</si>
  <si>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</si>
  <si>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</si>
  <si>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</si>
  <si>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</si>
  <si>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</si>
  <si>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</si>
  <si>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</si>
  <si>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</si>
  <si>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</si>
  <si>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</si>
  <si>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</si>
  <si>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</si>
  <si>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</si>
  <si>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</si>
  <si>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</si>
  <si>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</si>
  <si>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</si>
  <si>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</si>
  <si>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</si>
  <si>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</si>
  <si>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</si>
  <si>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</si>
  <si>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</si>
  <si>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</si>
  <si>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</si>
  <si>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</si>
  <si>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</si>
  <si>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</si>
  <si>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</si>
  <si>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</si>
  <si>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</si>
  <si>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</si>
  <si>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</si>
  <si>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</si>
  <si>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</si>
  <si>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</si>
  <si>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</si>
  <si>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</si>
  <si>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</si>
  <si>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</si>
  <si>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</si>
  <si>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</si>
  <si>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</si>
  <si>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</si>
  <si>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</si>
  <si>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</si>
  <si>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</si>
  <si>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</si>
  <si>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</si>
  <si>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</si>
  <si>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</si>
  <si>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</si>
  <si>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</si>
  <si>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</si>
  <si>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</si>
  <si>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</si>
  <si>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</si>
  <si>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</si>
  <si>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</si>
  <si>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</si>
  <si>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</si>
  <si>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</si>
  <si>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</si>
  <si>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</si>
  <si>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</si>
  <si>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</si>
  <si>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</si>
  <si>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</si>
  <si>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</si>
  <si>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</si>
  <si>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</si>
  <si>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</si>
  <si>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</si>
  <si>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</si>
  <si>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</si>
  <si>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</si>
  <si>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</si>
  <si>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</si>
  <si>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</si>
  <si>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</si>
  <si>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</si>
  <si>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</si>
  <si>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</si>
  <si>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</si>
  <si>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</si>
  <si>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</si>
  <si>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</si>
  <si>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</si>
  <si>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</si>
  <si>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</si>
  <si>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</si>
  <si>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</si>
  <si>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</si>
  <si>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</si>
  <si>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</si>
  <si>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</si>
  <si>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</si>
  <si>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</si>
  <si>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</si>
  <si>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</si>
  <si>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</si>
  <si>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</si>
  <si>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</si>
  <si>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</si>
  <si>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</si>
  <si>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</si>
  <si>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</si>
  <si>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</si>
  <si>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</si>
  <si>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</si>
  <si>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</si>
  <si>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</si>
  <si>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</si>
  <si>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</si>
  <si>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</si>
  <si>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</si>
  <si>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</si>
  <si>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</si>
  <si>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</si>
  <si>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</si>
  <si>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</si>
  <si>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</si>
  <si>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</si>
  <si>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</si>
  <si>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</si>
  <si>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</si>
  <si>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</si>
  <si>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</si>
  <si>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</si>
  <si>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</si>
  <si>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</si>
  <si>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</si>
  <si>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</si>
  <si>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</si>
  <si>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</si>
  <si>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</si>
  <si>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</si>
  <si>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</si>
  <si>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</si>
  <si>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</si>
  <si>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</si>
  <si>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</si>
  <si>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</si>
  <si>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</si>
  <si>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</si>
  <si>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</si>
  <si>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</si>
  <si>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</si>
  <si>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</si>
  <si>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</si>
  <si>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</si>
  <si>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</si>
  <si>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</si>
  <si>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</si>
  <si>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</si>
  <si>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</si>
  <si>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</si>
  <si>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</si>
  <si>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</si>
  <si>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</si>
  <si>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</si>
  <si>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</si>
  <si>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</si>
  <si>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</si>
  <si>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</si>
  <si>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</si>
  <si>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</si>
  <si>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</si>
  <si>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</si>
  <si>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</si>
  <si>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</si>
  <si>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</si>
  <si>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</si>
  <si>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</si>
  <si>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</si>
  <si>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</si>
  <si>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</si>
  <si>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</si>
  <si>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</si>
  <si>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</si>
  <si>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</si>
  <si>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</si>
  <si>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</si>
  <si>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</si>
  <si>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</si>
  <si>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</si>
  <si>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</si>
  <si>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</si>
  <si>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</si>
  <si>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</si>
  <si>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</si>
  <si>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</si>
  <si>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</si>
  <si>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</si>
  <si>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</si>
  <si>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</si>
  <si>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</si>
  <si>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</si>
  <si>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</si>
  <si>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</si>
  <si>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</si>
  <si>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</si>
  <si>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</si>
  <si>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</si>
  <si>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</si>
  <si>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</si>
  <si>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</si>
  <si>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</si>
  <si>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</si>
  <si>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</si>
  <si>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</si>
  <si>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</si>
  <si>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</si>
  <si>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</si>
  <si>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</si>
  <si>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</si>
  <si>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</si>
  <si>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</si>
  <si>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</si>
  <si>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</si>
  <si>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</si>
  <si>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</si>
  <si>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</si>
  <si>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</si>
  <si>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</si>
  <si>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</si>
  <si>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</si>
  <si>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</si>
  <si>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</si>
  <si>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</si>
  <si>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</si>
  <si>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</si>
  <si>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</si>
  <si>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</si>
  <si>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</si>
  <si>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</si>
  <si>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</si>
  <si>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</si>
  <si>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</si>
  <si>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</si>
  <si>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</si>
  <si>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</si>
  <si>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</si>
  <si>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</si>
  <si>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</si>
  <si>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</si>
  <si>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</si>
  <si>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</si>
  <si>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</si>
  <si>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</si>
  <si>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</si>
  <si>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</si>
  <si>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</si>
  <si>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</si>
  <si>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</si>
  <si>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</si>
  <si>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</si>
  <si>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</si>
  <si>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</si>
  <si>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</si>
  <si>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</si>
  <si>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</si>
  <si>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</si>
  <si>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</si>
  <si>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</si>
  <si>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</si>
  <si>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</si>
  <si>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</si>
  <si>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</si>
  <si>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</si>
  <si>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</si>
  <si>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</si>
  <si>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</si>
  <si>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</si>
  <si>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</si>
  <si>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</si>
  <si>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</si>
  <si>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Greystone Energy Systems Inc</t>
  </si>
  <si>
    <t>150 English Drive</t>
  </si>
  <si>
    <t>Francinis Basque</t>
  </si>
  <si>
    <t>Basque.f@greystoneenergy.com</t>
  </si>
  <si>
    <t>506-853-3057</t>
  </si>
  <si>
    <t>QA Manager</t>
  </si>
  <si>
    <t>http://greystoneenergy.com/manufacturing-standards</t>
  </si>
  <si>
    <t>Smelters are compliant with Approved Smelter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</si>
</sst>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8" fontId="6" fillId="0" borderId="0" xfId="480"/>
    <xf numFmtId="0" fontId="115" fillId="0" borderId="0" xfId="0" applyFont="1" applyFill="1" applyAlignment="1">
      <alignment vertical="top" wrapText="1"/>
    </xf>
    <xf numFmtId="0" fontId="0" fillId="0" borderId="42" xfId="0" applyBorder="1" applyAlignment="1" applyProtection="1">
      <alignment horizontal="left" vertical="center"/>
      <protection locked="0" hidden="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52" xfId="487" applyNumberFormat="1" applyFon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greystoneenergy.com/manufacturing-standard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2"/>
      <c r="B2" s="38" t="s">
        <v>975</v>
      </c>
      <c r="C2" s="36"/>
      <c r="D2" s="227"/>
      <c r="E2" s="3"/>
      <c r="F2" s="36"/>
      <c r="G2" s="34"/>
    </row>
    <row r="3" spans="1:7">
      <c r="A3" s="352"/>
      <c r="B3" s="5" t="s">
        <v>964</v>
      </c>
      <c r="C3" s="6"/>
      <c r="D3" s="228"/>
      <c r="E3" s="3"/>
      <c r="F3" s="6"/>
      <c r="G3" s="34"/>
    </row>
    <row r="4" spans="1:7" ht="15.75">
      <c r="A4" s="352"/>
      <c r="B4" s="41" t="s">
        <v>977</v>
      </c>
      <c r="C4" s="7"/>
      <c r="D4" s="229"/>
      <c r="E4" s="3"/>
      <c r="F4" s="7"/>
      <c r="G4" s="34"/>
    </row>
    <row r="5" spans="1:7">
      <c r="A5" s="352"/>
      <c r="B5" s="40" t="s">
        <v>1169</v>
      </c>
      <c r="C5" s="4"/>
      <c r="D5" s="230"/>
      <c r="E5" s="3"/>
      <c r="F5" s="4"/>
      <c r="G5" s="34"/>
    </row>
    <row r="6" spans="1:7">
      <c r="A6" s="352"/>
      <c r="B6" s="8"/>
      <c r="C6" s="8"/>
      <c r="D6" s="231"/>
      <c r="E6" s="8"/>
      <c r="F6" s="8"/>
      <c r="G6" s="34"/>
    </row>
    <row r="7" spans="1:7">
      <c r="A7" s="352"/>
      <c r="B7" s="8"/>
      <c r="C7" s="8"/>
      <c r="D7" s="231"/>
      <c r="E7" s="8"/>
      <c r="F7" s="8"/>
      <c r="G7" s="34"/>
    </row>
    <row r="8" spans="1:7">
      <c r="A8" s="352"/>
      <c r="B8" s="8"/>
      <c r="C8" s="8"/>
      <c r="D8" s="231"/>
      <c r="E8" s="8"/>
      <c r="F8" s="8"/>
      <c r="G8" s="34"/>
    </row>
    <row r="9" spans="1:7">
      <c r="A9" s="352"/>
      <c r="B9" s="355" t="s">
        <v>978</v>
      </c>
      <c r="C9" s="355"/>
      <c r="D9" s="355"/>
      <c r="E9" s="355"/>
      <c r="F9" s="355"/>
      <c r="G9" s="34"/>
    </row>
    <row r="10" spans="1:7" ht="27" customHeight="1">
      <c r="A10" s="352"/>
      <c r="B10" s="356" t="s">
        <v>511</v>
      </c>
      <c r="C10" s="356"/>
      <c r="D10" s="356"/>
      <c r="E10" s="356"/>
      <c r="F10" s="356"/>
      <c r="G10" s="34"/>
    </row>
    <row r="11" spans="1:7" ht="27" customHeight="1">
      <c r="A11" s="352"/>
      <c r="B11" s="357"/>
      <c r="C11" s="357"/>
      <c r="D11" s="357"/>
      <c r="E11" s="357"/>
      <c r="F11" s="357"/>
      <c r="G11" s="34"/>
    </row>
    <row r="12" spans="1:7" ht="16.5">
      <c r="A12" s="352"/>
      <c r="B12" s="42" t="s">
        <v>976</v>
      </c>
      <c r="C12" s="43" t="s">
        <v>979</v>
      </c>
      <c r="D12" s="232" t="s">
        <v>980</v>
      </c>
      <c r="E12" s="43" t="s">
        <v>706</v>
      </c>
      <c r="F12" s="43" t="s">
        <v>707</v>
      </c>
      <c r="G12" s="34"/>
    </row>
    <row r="13" spans="1:7" ht="33.75">
      <c r="A13" s="352"/>
      <c r="B13" s="2">
        <v>1</v>
      </c>
      <c r="C13" s="37" t="s">
        <v>1220</v>
      </c>
      <c r="D13" s="39" t="s">
        <v>1004</v>
      </c>
      <c r="E13" s="214" t="s">
        <v>981</v>
      </c>
      <c r="F13" s="214"/>
      <c r="G13" s="34"/>
    </row>
    <row r="14" spans="1:7" ht="33.75">
      <c r="A14" s="352"/>
      <c r="B14" s="2">
        <v>2</v>
      </c>
      <c r="C14" s="37" t="s">
        <v>1220</v>
      </c>
      <c r="D14" s="39" t="s">
        <v>1154</v>
      </c>
      <c r="E14" s="214" t="s">
        <v>607</v>
      </c>
      <c r="F14" s="214" t="s">
        <v>608</v>
      </c>
      <c r="G14" s="34"/>
    </row>
    <row r="15" spans="1:7" ht="89.1" customHeight="1">
      <c r="A15" s="352"/>
      <c r="B15" s="358">
        <v>2.0099999999999998</v>
      </c>
      <c r="C15" s="349" t="s">
        <v>1220</v>
      </c>
      <c r="D15" s="361" t="s">
        <v>2745</v>
      </c>
      <c r="E15" s="215" t="s">
        <v>708</v>
      </c>
      <c r="F15" s="215" t="s">
        <v>711</v>
      </c>
      <c r="G15" s="34"/>
    </row>
    <row r="16" spans="1:7" ht="99" customHeight="1">
      <c r="A16" s="352"/>
      <c r="B16" s="359"/>
      <c r="C16" s="350"/>
      <c r="D16" s="362"/>
      <c r="E16" s="216"/>
      <c r="F16" s="216" t="s">
        <v>709</v>
      </c>
      <c r="G16" s="34"/>
    </row>
    <row r="17" spans="1:7" ht="63" customHeight="1">
      <c r="A17" s="352"/>
      <c r="B17" s="360"/>
      <c r="C17" s="351"/>
      <c r="D17" s="363"/>
      <c r="E17" s="37"/>
      <c r="F17" s="37" t="s">
        <v>710</v>
      </c>
      <c r="G17" s="34"/>
    </row>
    <row r="18" spans="1:7" ht="117" customHeight="1">
      <c r="A18" s="352"/>
      <c r="B18" s="358">
        <v>2.02</v>
      </c>
      <c r="C18" s="349" t="s">
        <v>1220</v>
      </c>
      <c r="D18" s="361" t="s">
        <v>2746</v>
      </c>
      <c r="E18" s="215" t="s">
        <v>512</v>
      </c>
      <c r="F18" s="215" t="s">
        <v>601</v>
      </c>
      <c r="G18" s="34"/>
    </row>
    <row r="19" spans="1:7" ht="71.099999999999994" customHeight="1">
      <c r="A19" s="352"/>
      <c r="B19" s="359"/>
      <c r="C19" s="350"/>
      <c r="D19" s="362"/>
      <c r="E19" s="216" t="s">
        <v>606</v>
      </c>
      <c r="F19" s="216" t="s">
        <v>513</v>
      </c>
      <c r="G19" s="34"/>
    </row>
    <row r="20" spans="1:7" ht="90.75" customHeight="1">
      <c r="A20" s="352"/>
      <c r="B20" s="359"/>
      <c r="C20" s="350"/>
      <c r="D20" s="362"/>
      <c r="E20" s="216"/>
      <c r="F20" s="216" t="s">
        <v>713</v>
      </c>
      <c r="G20" s="34"/>
    </row>
    <row r="21" spans="1:7" ht="74.25" customHeight="1">
      <c r="A21" s="352"/>
      <c r="B21" s="360"/>
      <c r="C21" s="351"/>
      <c r="D21" s="363"/>
      <c r="E21" s="37"/>
      <c r="F21" s="37" t="s">
        <v>712</v>
      </c>
      <c r="G21" s="34"/>
    </row>
    <row r="22" spans="1:7" ht="90" customHeight="1">
      <c r="A22" s="352"/>
      <c r="B22" s="367">
        <v>2.0299999999999998</v>
      </c>
      <c r="C22" s="367" t="s">
        <v>947</v>
      </c>
      <c r="D22" s="346" t="s">
        <v>2747</v>
      </c>
      <c r="E22" s="349" t="s">
        <v>510</v>
      </c>
      <c r="F22" s="215" t="s">
        <v>534</v>
      </c>
      <c r="G22" s="34"/>
    </row>
    <row r="23" spans="1:7" ht="109.5" customHeight="1">
      <c r="A23" s="352"/>
      <c r="B23" s="368"/>
      <c r="C23" s="368"/>
      <c r="D23" s="347"/>
      <c r="E23" s="350"/>
      <c r="F23" s="216" t="s">
        <v>948</v>
      </c>
      <c r="G23" s="34"/>
    </row>
    <row r="24" spans="1:7" ht="74.25" customHeight="1">
      <c r="A24" s="352"/>
      <c r="B24" s="369"/>
      <c r="C24" s="369"/>
      <c r="D24" s="348"/>
      <c r="E24" s="351"/>
      <c r="F24" s="37" t="s">
        <v>509</v>
      </c>
      <c r="G24" s="34"/>
    </row>
    <row r="25" spans="1:7" ht="72" customHeight="1">
      <c r="A25" s="352"/>
      <c r="B25" s="2" t="s">
        <v>532</v>
      </c>
      <c r="C25" s="37" t="s">
        <v>533</v>
      </c>
      <c r="D25" s="39" t="s">
        <v>2748</v>
      </c>
      <c r="E25" s="37" t="s">
        <v>2741</v>
      </c>
      <c r="F25" s="37" t="s">
        <v>535</v>
      </c>
      <c r="G25" s="34"/>
    </row>
    <row r="26" spans="1:7" ht="98.1" customHeight="1">
      <c r="A26" s="352"/>
      <c r="B26" s="364">
        <v>3</v>
      </c>
      <c r="C26" s="358" t="s">
        <v>79</v>
      </c>
      <c r="D26" s="361" t="s">
        <v>2749</v>
      </c>
      <c r="E26" s="349" t="s">
        <v>0</v>
      </c>
      <c r="F26" s="215" t="s">
        <v>73</v>
      </c>
      <c r="G26" s="34"/>
    </row>
    <row r="27" spans="1:7" ht="90" customHeight="1">
      <c r="A27" s="352"/>
      <c r="B27" s="365"/>
      <c r="C27" s="359"/>
      <c r="D27" s="362"/>
      <c r="E27" s="350"/>
      <c r="F27" s="216" t="s">
        <v>68</v>
      </c>
      <c r="G27" s="34"/>
    </row>
    <row r="28" spans="1:7" ht="19.350000000000001" customHeight="1">
      <c r="A28" s="352"/>
      <c r="B28" s="365"/>
      <c r="C28" s="359"/>
      <c r="D28" s="362"/>
      <c r="E28" s="350"/>
      <c r="F28" s="216" t="s">
        <v>69</v>
      </c>
      <c r="G28" s="34"/>
    </row>
    <row r="29" spans="1:7" ht="74.45" customHeight="1">
      <c r="A29" s="352"/>
      <c r="B29" s="365"/>
      <c r="C29" s="359"/>
      <c r="D29" s="362"/>
      <c r="E29" s="350"/>
      <c r="F29" s="216" t="s">
        <v>70</v>
      </c>
      <c r="G29" s="34"/>
    </row>
    <row r="30" spans="1:7" ht="62.45" customHeight="1">
      <c r="A30" s="352"/>
      <c r="B30" s="365"/>
      <c r="C30" s="359"/>
      <c r="D30" s="362"/>
      <c r="E30" s="350"/>
      <c r="F30" s="216" t="s">
        <v>71</v>
      </c>
      <c r="G30" s="34"/>
    </row>
    <row r="31" spans="1:7" ht="81" customHeight="1">
      <c r="A31" s="352"/>
      <c r="B31" s="365"/>
      <c r="C31" s="359"/>
      <c r="D31" s="362"/>
      <c r="E31" s="350"/>
      <c r="F31" s="216" t="s">
        <v>72</v>
      </c>
      <c r="G31" s="34"/>
    </row>
    <row r="32" spans="1:7" ht="48.75" customHeight="1">
      <c r="A32" s="352"/>
      <c r="B32" s="365"/>
      <c r="C32" s="359"/>
      <c r="D32" s="362"/>
      <c r="E32" s="350"/>
      <c r="F32" s="216" t="s">
        <v>75</v>
      </c>
      <c r="G32" s="34"/>
    </row>
    <row r="33" spans="1:7" ht="98.45" customHeight="1">
      <c r="A33" s="352"/>
      <c r="B33" s="365"/>
      <c r="C33" s="359"/>
      <c r="D33" s="362"/>
      <c r="E33" s="350"/>
      <c r="F33" s="216" t="s">
        <v>74</v>
      </c>
      <c r="G33" s="34"/>
    </row>
    <row r="34" spans="1:7" ht="89.1" customHeight="1">
      <c r="A34" s="352"/>
      <c r="B34" s="365"/>
      <c r="C34" s="359"/>
      <c r="D34" s="362"/>
      <c r="E34" s="350"/>
      <c r="F34" s="216" t="s">
        <v>76</v>
      </c>
      <c r="G34" s="34"/>
    </row>
    <row r="35" spans="1:7" ht="29.1" customHeight="1">
      <c r="A35" s="352"/>
      <c r="B35" s="365"/>
      <c r="C35" s="359"/>
      <c r="D35" s="362"/>
      <c r="E35" s="350"/>
      <c r="F35" s="216" t="s">
        <v>77</v>
      </c>
      <c r="G35" s="34"/>
    </row>
    <row r="36" spans="1:7" ht="126.75">
      <c r="A36" s="352"/>
      <c r="B36" s="366"/>
      <c r="C36" s="360"/>
      <c r="D36" s="363"/>
      <c r="E36" s="351"/>
      <c r="F36" s="217" t="s">
        <v>78</v>
      </c>
      <c r="G36" s="34"/>
    </row>
    <row r="37" spans="1:7" ht="123.75">
      <c r="A37" s="352"/>
      <c r="B37" s="176">
        <v>3.01</v>
      </c>
      <c r="C37" s="177" t="s">
        <v>79</v>
      </c>
      <c r="D37" s="39" t="s">
        <v>2750</v>
      </c>
      <c r="E37" s="218" t="s">
        <v>1475</v>
      </c>
      <c r="F37" s="219" t="s">
        <v>1602</v>
      </c>
      <c r="G37" s="34"/>
    </row>
    <row r="38" spans="1:7" ht="112.5">
      <c r="A38" s="352"/>
      <c r="B38" s="176">
        <v>3.02</v>
      </c>
      <c r="C38" s="177" t="s">
        <v>1509</v>
      </c>
      <c r="D38" s="39" t="s">
        <v>2751</v>
      </c>
      <c r="E38" s="218" t="s">
        <v>1524</v>
      </c>
      <c r="F38" s="219" t="s">
        <v>1603</v>
      </c>
      <c r="G38" s="34"/>
    </row>
    <row r="39" spans="1:7" ht="101.25">
      <c r="A39" s="352"/>
      <c r="B39" s="192">
        <v>4</v>
      </c>
      <c r="C39" s="191" t="s">
        <v>1782</v>
      </c>
      <c r="D39" s="39" t="s">
        <v>2752</v>
      </c>
      <c r="E39" s="37" t="s">
        <v>2680</v>
      </c>
      <c r="F39" s="37" t="s">
        <v>1783</v>
      </c>
      <c r="G39" s="34"/>
    </row>
    <row r="40" spans="1:7" ht="56.25">
      <c r="A40" s="352"/>
      <c r="B40" s="176">
        <v>4.01</v>
      </c>
      <c r="C40" s="191" t="s">
        <v>1782</v>
      </c>
      <c r="D40" s="39" t="s">
        <v>2754</v>
      </c>
      <c r="E40" s="37" t="s">
        <v>2700</v>
      </c>
      <c r="F40" s="37" t="s">
        <v>2706</v>
      </c>
      <c r="G40" s="34"/>
    </row>
    <row r="41" spans="1:7" ht="56.25">
      <c r="A41" s="352"/>
      <c r="B41" s="176" t="s">
        <v>2739</v>
      </c>
      <c r="C41" s="191" t="s">
        <v>1782</v>
      </c>
      <c r="D41" s="39" t="s">
        <v>2753</v>
      </c>
      <c r="E41" s="37" t="s">
        <v>2742</v>
      </c>
      <c r="F41" s="37" t="s">
        <v>2740</v>
      </c>
      <c r="G41" s="34"/>
    </row>
    <row r="42" spans="1:7" ht="56.25">
      <c r="A42" s="352"/>
      <c r="B42" s="176" t="s">
        <v>2791</v>
      </c>
      <c r="C42" s="191" t="s">
        <v>1782</v>
      </c>
      <c r="D42" s="39" t="s">
        <v>2962</v>
      </c>
      <c r="E42" s="37" t="s">
        <v>2741</v>
      </c>
      <c r="F42" s="37" t="s">
        <v>2792</v>
      </c>
      <c r="G42" s="34"/>
    </row>
    <row r="43" spans="1:7" ht="123.75">
      <c r="A43" s="352"/>
      <c r="B43" s="208">
        <v>4.0999999999999996</v>
      </c>
      <c r="C43" s="191" t="s">
        <v>2961</v>
      </c>
      <c r="D43" s="209">
        <v>42867</v>
      </c>
      <c r="E43" s="220" t="s">
        <v>2964</v>
      </c>
      <c r="F43" s="37" t="s">
        <v>2963</v>
      </c>
      <c r="G43" s="34"/>
    </row>
    <row r="44" spans="1:7" ht="78.75">
      <c r="A44" s="352"/>
      <c r="B44" s="208">
        <v>4.2</v>
      </c>
      <c r="C44" s="191" t="s">
        <v>2961</v>
      </c>
      <c r="D44" s="209">
        <v>42704</v>
      </c>
      <c r="E44" s="220" t="s">
        <v>3219</v>
      </c>
      <c r="F44" s="37" t="s">
        <v>3184</v>
      </c>
      <c r="G44" s="34"/>
    </row>
    <row r="45" spans="1:7" ht="157.5">
      <c r="A45" s="352"/>
      <c r="B45" s="287">
        <v>5</v>
      </c>
      <c r="C45" s="191" t="s">
        <v>2961</v>
      </c>
      <c r="D45" s="209">
        <v>42867</v>
      </c>
      <c r="E45" s="220" t="s">
        <v>14011</v>
      </c>
      <c r="F45" s="37" t="s">
        <v>13595</v>
      </c>
      <c r="G45" s="34"/>
    </row>
    <row r="46" spans="1:7" ht="45">
      <c r="A46" s="352"/>
      <c r="B46" s="208">
        <v>5.01</v>
      </c>
      <c r="C46" s="191" t="s">
        <v>2961</v>
      </c>
      <c r="D46" s="209">
        <v>42907</v>
      </c>
      <c r="E46" s="220" t="s">
        <v>14067</v>
      </c>
      <c r="F46" s="37" t="s">
        <v>13595</v>
      </c>
      <c r="G46" s="34"/>
    </row>
    <row r="47" spans="1:7" ht="67.5">
      <c r="A47" s="352"/>
      <c r="B47" s="208">
        <v>5.0999999999999996</v>
      </c>
      <c r="C47" s="191" t="s">
        <v>2961</v>
      </c>
      <c r="D47" s="209">
        <v>43070</v>
      </c>
      <c r="E47" s="220" t="s">
        <v>14293</v>
      </c>
      <c r="F47" s="37" t="s">
        <v>14294</v>
      </c>
      <c r="G47" s="34"/>
    </row>
    <row r="48" spans="1:7" ht="56.25">
      <c r="A48" s="352"/>
      <c r="B48" s="208">
        <v>5.1100000000000003</v>
      </c>
      <c r="C48" s="191" t="s">
        <v>14574</v>
      </c>
      <c r="D48" s="209">
        <v>43217</v>
      </c>
      <c r="E48" s="220" t="s">
        <v>14720</v>
      </c>
      <c r="F48" s="37" t="s">
        <v>14615</v>
      </c>
      <c r="G48" s="34"/>
    </row>
    <row r="49" spans="1:7" ht="13.5" thickBot="1">
      <c r="A49" s="353"/>
      <c r="B49" s="354" t="str">
        <f ca="1">OFFSET(L!$C$1,MATCH("General"&amp;"Cpy",L!$A:$A,0)-1,SL,,)</f>
        <v>© 2018 Responsible Minerals Initiative. All rights reserved.</v>
      </c>
      <c r="C49" s="354"/>
      <c r="D49" s="354"/>
      <c r="E49" s="354"/>
      <c r="F49" s="354"/>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0"/>
      <c r="B1" s="371"/>
      <c r="C1" s="371"/>
      <c r="D1" s="372"/>
    </row>
    <row r="2" spans="1:5" ht="71.25" customHeight="1">
      <c r="A2" s="91"/>
      <c r="B2" s="172" t="str">
        <f ca="1">OFFSET(L!$C$1,MATCH("Definitions"&amp;ADDRESS(ROW(),COLUMN(),4),L!$A:$A,0)-1,SL,,)</f>
        <v>ITEM</v>
      </c>
      <c r="C2" s="172" t="str">
        <f ca="1">OFFSET(L!$C$1,MATCH("Definitions"&amp;ADDRESS(ROW(),COLUMN(),4),L!$A:$A,0)-1,SL,,)</f>
        <v>DEFINITION</v>
      </c>
      <c r="D2" s="374"/>
      <c r="E2" s="132"/>
    </row>
    <row r="3" spans="1:5" ht="63.95" customHeight="1">
      <c r="A3" s="91"/>
      <c r="B3" s="78" t="str">
        <f ca="1">OFFSET(L!$C$1,MATCH("Definitions"&amp;ADDRESS(ROW(),COLUMN(),4),L!$A:$A,0)-1,SL,,)</f>
        <v>3TG</v>
      </c>
      <c r="C3" s="78" t="str">
        <f ca="1">OFFSET(L!$C$1,MATCH("Definitions"&amp;ADDRESS(ROW(),COLUMN(),4),L!$A:$A,0)-1,SL,,)</f>
        <v>Tantalum, tin, tungsten, gold</v>
      </c>
      <c r="D3" s="37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4"/>
      <c r="E8" s="133" t="s">
        <v>1458</v>
      </c>
    </row>
    <row r="9" spans="1:5" ht="45">
      <c r="A9" s="91"/>
      <c r="B9" s="78" t="str">
        <f ca="1">OFFSET(L!$C$1,MATCH("Definitions"&amp;ADDRESS(ROW(),COLUMN(),4),L!$A:$A,0)-1,SL,,)</f>
        <v>DRC</v>
      </c>
      <c r="C9" s="78" t="str">
        <f ca="1">OFFSET(L!$C$1,MATCH("Definitions"&amp;ADDRESS(ROW(),COLUMN(),4),L!$A:$A,0)-1,SL,,)</f>
        <v>Democratic Republic of Congo</v>
      </c>
      <c r="D9" s="37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4"/>
      <c r="E19" s="133"/>
    </row>
    <row r="20" spans="1:5" ht="15">
      <c r="A20" s="91"/>
      <c r="B20" s="78" t="str">
        <f ca="1">OFFSET(L!$C$1,MATCH("Definitions"&amp;ADDRESS(ROW(),COLUMN(),4),L!$A:$A,0)-1,SL,,)</f>
        <v>RBA</v>
      </c>
      <c r="C20" s="78" t="str">
        <f ca="1">OFFSET(L!$C$1,MATCH("Definitions"&amp;ADDRESS(ROW(),COLUMN(),4),L!$A:$A,0)-1,SL,,)</f>
        <v>Responsible Business Alliance (www.responsiblebusiness.org)</v>
      </c>
      <c r="D20" s="37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3"/>
    </row>
    <row r="31" spans="1:5" ht="15">
      <c r="A31" s="91"/>
      <c r="B31" s="373" t="str">
        <f ca="1">OFFSET(L!$C$1,MATCH("General"&amp;"Cpy",L!$A:$A,0)-1,SL,,)</f>
        <v>© 2018 Responsible Minerals Initiative. All rights reserved.</v>
      </c>
      <c r="C31" s="373"/>
      <c r="D31" s="374"/>
      <c r="E31" s="133"/>
    </row>
    <row r="32" spans="1:5" ht="13.5" thickBot="1">
      <c r="A32" s="92"/>
      <c r="B32" s="195"/>
      <c r="C32" s="195"/>
      <c r="D32" s="375"/>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28" zoomScale="90" zoomScaleNormal="90" zoomScalePageLayoutView="70" workbookViewId="0">
      <selection activeCell="I43" sqref="I4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3" t="s">
        <v>15425</v>
      </c>
      <c r="E8" s="414"/>
      <c r="F8" s="414"/>
      <c r="G8" s="414"/>
      <c r="H8" s="414"/>
      <c r="I8" s="414"/>
      <c r="J8" s="41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569</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Description of Scope:</v>
      </c>
      <c r="C10" s="156"/>
      <c r="D10" s="417"/>
      <c r="E10" s="418"/>
      <c r="F10" s="418"/>
      <c r="G10" s="418"/>
      <c r="H10" s="418"/>
      <c r="I10" s="418"/>
      <c r="J10" s="419"/>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1" t="str">
        <f ca="1">IF(D9=Q9,OFFSET(L!$C$1,MATCH("Declaration"&amp;ADDRESS(ROW(),COLUMN(),4),L!$A:$A,0)-1,SL,,),"")</f>
        <v/>
      </c>
      <c r="E11" s="392"/>
      <c r="F11" s="392"/>
      <c r="G11" s="392"/>
      <c r="H11" s="392"/>
      <c r="I11" s="392"/>
      <c r="J11" s="39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0"/>
      <c r="E12" s="401"/>
      <c r="F12" s="401"/>
      <c r="G12" s="401"/>
      <c r="H12" s="401"/>
      <c r="I12" s="401"/>
      <c r="J12" s="40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0"/>
      <c r="E13" s="401"/>
      <c r="F13" s="401"/>
      <c r="G13" s="401"/>
      <c r="H13" s="401"/>
      <c r="I13" s="401"/>
      <c r="J13" s="402"/>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0" t="s">
        <v>15426</v>
      </c>
      <c r="E14" s="401"/>
      <c r="F14" s="401"/>
      <c r="G14" s="401"/>
      <c r="H14" s="401"/>
      <c r="I14" s="401"/>
      <c r="J14" s="40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0" t="s">
        <v>15427</v>
      </c>
      <c r="E15" s="401"/>
      <c r="F15" s="401"/>
      <c r="G15" s="401"/>
      <c r="H15" s="401"/>
      <c r="I15" s="401"/>
      <c r="J15" s="40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8" t="s">
        <v>15428</v>
      </c>
      <c r="E16" s="429"/>
      <c r="F16" s="429"/>
      <c r="G16" s="429"/>
      <c r="H16" s="429"/>
      <c r="I16" s="429"/>
      <c r="J16" s="430"/>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00" t="s">
        <v>15429</v>
      </c>
      <c r="E17" s="401"/>
      <c r="F17" s="401"/>
      <c r="G17" s="401"/>
      <c r="H17" s="401"/>
      <c r="I17" s="401"/>
      <c r="J17" s="40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0" t="s">
        <v>15427</v>
      </c>
      <c r="E18" s="401"/>
      <c r="F18" s="401"/>
      <c r="G18" s="401"/>
      <c r="H18" s="401"/>
      <c r="I18" s="401"/>
      <c r="J18" s="40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0" t="s">
        <v>15430</v>
      </c>
      <c r="E19" s="401"/>
      <c r="F19" s="401"/>
      <c r="G19" s="401"/>
      <c r="H19" s="401"/>
      <c r="I19" s="401"/>
      <c r="J19" s="40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ustomHeight="1">
      <c r="A20" s="50"/>
      <c r="B20" s="52" t="str">
        <f ca="1">OFFSET(L!$C$1,MATCH("Declaration"&amp;ADDRESS(ROW(),COLUMN(),4),L!$A:$A,0)-1,SL,,)</f>
        <v>Email - Authorizer (*):</v>
      </c>
      <c r="C20" s="94"/>
      <c r="D20" s="428" t="s">
        <v>15428</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0" t="s">
        <v>15429</v>
      </c>
      <c r="E21" s="401"/>
      <c r="F21" s="401"/>
      <c r="G21" s="401"/>
      <c r="H21" s="401"/>
      <c r="I21" s="401"/>
      <c r="J21" s="40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1">
        <v>43224</v>
      </c>
      <c r="E22" s="432"/>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3" t="str">
        <f ca="1">OFFSET(L!$C$1,MATCH("Declaration"&amp;ADDRESS(ROW(),COLUMN(),4),L!$A:$A,0)-1,SL,,)</f>
        <v>Answer the following questions 1 - 7 based on the declaration scope indicated above</v>
      </c>
      <c r="C24" s="433"/>
      <c r="D24" s="433"/>
      <c r="E24" s="433"/>
      <c r="F24" s="433"/>
      <c r="G24" s="433"/>
      <c r="H24" s="433"/>
      <c r="I24" s="433"/>
      <c r="J24" s="43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90" t="str">
        <f ca="1">OFFSET(L!$C$1,MATCH("Declaration"&amp;ADDRESS(ROW(),COLUMN(),4),L!$A:$A,0)-1,SL,,)</f>
        <v>Answer</v>
      </c>
      <c r="E25" s="390"/>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6" t="s">
        <v>563</v>
      </c>
      <c r="E26" s="377"/>
      <c r="F26" s="15"/>
      <c r="G26" s="378"/>
      <c r="H26" s="379"/>
      <c r="I26" s="379"/>
      <c r="J26" s="380"/>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6" t="s">
        <v>563</v>
      </c>
      <c r="E27" s="377"/>
      <c r="F27" s="15"/>
      <c r="G27" s="378"/>
      <c r="H27" s="379"/>
      <c r="I27" s="379"/>
      <c r="J27" s="380"/>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6" t="s">
        <v>563</v>
      </c>
      <c r="E28" s="377"/>
      <c r="F28" s="15"/>
      <c r="G28" s="378"/>
      <c r="H28" s="379"/>
      <c r="I28" s="379"/>
      <c r="J28" s="380"/>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6" t="s">
        <v>563</v>
      </c>
      <c r="E29" s="377"/>
      <c r="F29" s="15"/>
      <c r="G29" s="378"/>
      <c r="H29" s="379"/>
      <c r="I29" s="379"/>
      <c r="J29" s="380"/>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6" t="str">
        <f ca="1">D25</f>
        <v>Answer</v>
      </c>
      <c r="E31" s="396"/>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4" t="s">
        <v>563</v>
      </c>
      <c r="E32" s="395"/>
      <c r="F32" s="59"/>
      <c r="G32" s="378"/>
      <c r="H32" s="379"/>
      <c r="I32" s="379"/>
      <c r="J32" s="380"/>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6" t="s">
        <v>563</v>
      </c>
      <c r="E33" s="377"/>
      <c r="F33" s="59"/>
      <c r="G33" s="378"/>
      <c r="H33" s="379"/>
      <c r="I33" s="379"/>
      <c r="J33" s="380"/>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6" t="s">
        <v>563</v>
      </c>
      <c r="E34" s="377"/>
      <c r="F34" s="59"/>
      <c r="G34" s="378"/>
      <c r="H34" s="379"/>
      <c r="I34" s="379"/>
      <c r="J34" s="380"/>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6" t="s">
        <v>563</v>
      </c>
      <c r="E35" s="377"/>
      <c r="F35" s="59"/>
      <c r="G35" s="378"/>
      <c r="H35" s="379"/>
      <c r="I35" s="379"/>
      <c r="J35" s="380"/>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6" t="str">
        <f ca="1">D25</f>
        <v>Answer</v>
      </c>
      <c r="E37" s="396"/>
      <c r="F37" s="21"/>
      <c r="G37" s="56" t="str">
        <f ca="1">G25</f>
        <v>Comments</v>
      </c>
      <c r="H37" s="399"/>
      <c r="I37" s="399"/>
      <c r="J37" s="39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6" t="s">
        <v>563</v>
      </c>
      <c r="E38" s="377"/>
      <c r="F38" s="59"/>
      <c r="G38" s="378" t="s">
        <v>15432</v>
      </c>
      <c r="H38" s="379"/>
      <c r="I38" s="379"/>
      <c r="J38" s="380"/>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6" t="s">
        <v>563</v>
      </c>
      <c r="E39" s="377"/>
      <c r="F39" s="59"/>
      <c r="G39" s="378" t="s">
        <v>15432</v>
      </c>
      <c r="H39" s="379"/>
      <c r="I39" s="379"/>
      <c r="J39" s="380"/>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6" t="s">
        <v>563</v>
      </c>
      <c r="E40" s="377"/>
      <c r="F40" s="59"/>
      <c r="G40" s="378" t="s">
        <v>15432</v>
      </c>
      <c r="H40" s="379"/>
      <c r="I40" s="379"/>
      <c r="J40" s="380"/>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6" t="s">
        <v>563</v>
      </c>
      <c r="E41" s="377"/>
      <c r="F41" s="59"/>
      <c r="G41" s="378" t="s">
        <v>15432</v>
      </c>
      <c r="H41" s="379"/>
      <c r="I41" s="379"/>
      <c r="J41" s="380"/>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6" t="str">
        <f ca="1">D25</f>
        <v>Answer</v>
      </c>
      <c r="E43" s="396"/>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6" t="s">
        <v>564</v>
      </c>
      <c r="E44" s="377"/>
      <c r="F44" s="59"/>
      <c r="G44" s="378"/>
      <c r="H44" s="379"/>
      <c r="I44" s="379"/>
      <c r="J44" s="380"/>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6" t="s">
        <v>564</v>
      </c>
      <c r="E45" s="377"/>
      <c r="F45" s="59"/>
      <c r="G45" s="378"/>
      <c r="H45" s="379"/>
      <c r="I45" s="379"/>
      <c r="J45" s="380"/>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6" t="s">
        <v>564</v>
      </c>
      <c r="E46" s="377"/>
      <c r="F46" s="59"/>
      <c r="G46" s="378"/>
      <c r="H46" s="379"/>
      <c r="I46" s="379"/>
      <c r="J46" s="380"/>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6" t="s">
        <v>564</v>
      </c>
      <c r="E47" s="377"/>
      <c r="F47" s="59"/>
      <c r="G47" s="378"/>
      <c r="H47" s="379"/>
      <c r="I47" s="379"/>
      <c r="J47" s="380"/>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6" t="str">
        <f ca="1">D25</f>
        <v>Answer</v>
      </c>
      <c r="E49" s="396"/>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7">
        <v>1</v>
      </c>
      <c r="E50" s="398"/>
      <c r="F50" s="59"/>
      <c r="G50" s="378"/>
      <c r="H50" s="379"/>
      <c r="I50" s="379"/>
      <c r="J50" s="380"/>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7">
        <v>1</v>
      </c>
      <c r="E51" s="398"/>
      <c r="F51" s="59"/>
      <c r="G51" s="378"/>
      <c r="H51" s="379"/>
      <c r="I51" s="379"/>
      <c r="J51" s="380"/>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7">
        <v>1</v>
      </c>
      <c r="E52" s="398"/>
      <c r="F52" s="59"/>
      <c r="G52" s="378"/>
      <c r="H52" s="379"/>
      <c r="I52" s="379"/>
      <c r="J52" s="380"/>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97">
        <v>1</v>
      </c>
      <c r="E53" s="398"/>
      <c r="F53" s="59"/>
      <c r="G53" s="378"/>
      <c r="H53" s="379"/>
      <c r="I53" s="379"/>
      <c r="J53" s="380"/>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6" t="str">
        <f ca="1">D25</f>
        <v>Answer</v>
      </c>
      <c r="E55" s="396"/>
      <c r="F55" s="21"/>
      <c r="G55" s="56" t="str">
        <f ca="1">G25</f>
        <v>Comments</v>
      </c>
      <c r="H55" s="389"/>
      <c r="I55" s="389"/>
      <c r="J55" s="38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4" t="s">
        <v>563</v>
      </c>
      <c r="E56" s="395"/>
      <c r="F56" s="59"/>
      <c r="G56" s="378"/>
      <c r="H56" s="379"/>
      <c r="I56" s="379"/>
      <c r="J56" s="380"/>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6" t="s">
        <v>563</v>
      </c>
      <c r="E57" s="377"/>
      <c r="F57" s="59"/>
      <c r="G57" s="378"/>
      <c r="H57" s="379"/>
      <c r="I57" s="379"/>
      <c r="J57" s="380"/>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6" t="s">
        <v>563</v>
      </c>
      <c r="E58" s="377"/>
      <c r="F58" s="59"/>
      <c r="G58" s="378"/>
      <c r="H58" s="379"/>
      <c r="I58" s="379"/>
      <c r="J58" s="380"/>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6" t="s">
        <v>563</v>
      </c>
      <c r="E59" s="377"/>
      <c r="F59" s="59"/>
      <c r="G59" s="378"/>
      <c r="H59" s="379"/>
      <c r="I59" s="379"/>
      <c r="J59" s="380"/>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6" t="str">
        <f ca="1">D25</f>
        <v>Answer</v>
      </c>
      <c r="E61" s="396"/>
      <c r="F61" s="21"/>
      <c r="G61" s="56" t="str">
        <f ca="1">G25</f>
        <v>Comments</v>
      </c>
      <c r="H61" s="389" t="str">
        <f>IF(Q69="(*)","Click here to enter smelter names","")</f>
        <v/>
      </c>
      <c r="I61" s="389"/>
      <c r="J61" s="38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6" t="s">
        <v>563</v>
      </c>
      <c r="E62" s="377"/>
      <c r="F62" s="60"/>
      <c r="G62" s="378"/>
      <c r="H62" s="379"/>
      <c r="I62" s="379"/>
      <c r="J62" s="380"/>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6" t="s">
        <v>563</v>
      </c>
      <c r="E63" s="377"/>
      <c r="F63" s="60"/>
      <c r="G63" s="378"/>
      <c r="H63" s="379"/>
      <c r="I63" s="379"/>
      <c r="J63" s="380"/>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6" t="s">
        <v>563</v>
      </c>
      <c r="E64" s="377"/>
      <c r="F64" s="60"/>
      <c r="G64" s="378"/>
      <c r="H64" s="379"/>
      <c r="I64" s="379"/>
      <c r="J64" s="380"/>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6" t="s">
        <v>563</v>
      </c>
      <c r="E65" s="377"/>
      <c r="F65" s="62"/>
      <c r="G65" s="378"/>
      <c r="H65" s="379"/>
      <c r="I65" s="379"/>
      <c r="J65" s="380"/>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1" t="str">
        <f ca="1">OFFSET(L!$C$1,MATCH("Declaration"&amp;ADDRESS(ROW(),COLUMN(),4),L!$A:$A,0)-1,SL,,)</f>
        <v>Answer the Following Questions at a Company Level</v>
      </c>
      <c r="C67" s="381"/>
      <c r="D67" s="381"/>
      <c r="E67" s="381"/>
      <c r="F67" s="381"/>
      <c r="G67" s="381"/>
      <c r="H67" s="381"/>
      <c r="I67" s="381"/>
      <c r="J67" s="38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90" t="str">
        <f ca="1">D25</f>
        <v>Answer</v>
      </c>
      <c r="E68" s="390"/>
      <c r="F68" s="65"/>
      <c r="G68" s="390" t="str">
        <f ca="1">G25</f>
        <v>Comments</v>
      </c>
      <c r="H68" s="390" t="e">
        <f>HLOOKUP(SL,LT,$O68,0)</f>
        <v>#NAME?</v>
      </c>
      <c r="I68" s="39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6" t="s">
        <v>563</v>
      </c>
      <c r="E69" s="377"/>
      <c r="F69" s="69"/>
      <c r="G69" s="378"/>
      <c r="H69" s="379"/>
      <c r="I69" s="379"/>
      <c r="J69" s="380"/>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7"/>
      <c r="H70" s="387"/>
      <c r="I70" s="387"/>
      <c r="J70" s="387"/>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6" t="s">
        <v>563</v>
      </c>
      <c r="E71" s="377"/>
      <c r="F71" s="69"/>
      <c r="G71" s="404" t="s">
        <v>15431</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6" t="s">
        <v>563</v>
      </c>
      <c r="E73" s="377"/>
      <c r="F73" s="69"/>
      <c r="G73" s="378"/>
      <c r="H73" s="379"/>
      <c r="I73" s="379"/>
      <c r="J73" s="380"/>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6" t="s">
        <v>563</v>
      </c>
      <c r="E75" s="377"/>
      <c r="F75" s="69"/>
      <c r="G75" s="378"/>
      <c r="H75" s="379"/>
      <c r="I75" s="379"/>
      <c r="J75" s="380"/>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6" t="s">
        <v>563</v>
      </c>
      <c r="E77" s="377"/>
      <c r="F77" s="69"/>
      <c r="G77" s="378"/>
      <c r="H77" s="379"/>
      <c r="I77" s="379"/>
      <c r="J77" s="380"/>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5" t="s">
        <v>13591</v>
      </c>
      <c r="E79" s="386"/>
      <c r="F79" s="69"/>
      <c r="G79" s="378"/>
      <c r="H79" s="379"/>
      <c r="I79" s="379"/>
      <c r="J79" s="380"/>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7"/>
      <c r="H80" s="387"/>
      <c r="I80" s="387"/>
      <c r="J80" s="387"/>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6" t="s">
        <v>563</v>
      </c>
      <c r="E81" s="377"/>
      <c r="F81" s="69"/>
      <c r="G81" s="378"/>
      <c r="H81" s="379"/>
      <c r="I81" s="379"/>
      <c r="J81" s="380"/>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8"/>
      <c r="H82" s="388"/>
      <c r="I82" s="388"/>
      <c r="J82" s="388"/>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6" t="s">
        <v>563</v>
      </c>
      <c r="E83" s="377"/>
      <c r="F83" s="69"/>
      <c r="G83" s="378"/>
      <c r="H83" s="379"/>
      <c r="I83" s="379"/>
      <c r="J83" s="380"/>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6" t="s">
        <v>564</v>
      </c>
      <c r="E85" s="377"/>
      <c r="F85" s="69"/>
      <c r="G85" s="378"/>
      <c r="H85" s="379"/>
      <c r="I85" s="379"/>
      <c r="J85" s="380"/>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4" t="str">
        <f>IF(OR($D$8="",$I$3=""),"","Click here to check required fields completion")</f>
        <v/>
      </c>
      <c r="C86" s="384"/>
      <c r="D86" s="384"/>
      <c r="E86" s="384"/>
      <c r="F86" s="384"/>
      <c r="G86" s="384"/>
      <c r="H86" s="384"/>
      <c r="I86" s="384"/>
      <c r="J86" s="38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2" t="str">
        <f ca="1">OFFSET(L!$C$1,MATCH("General"&amp;"Cpy",L!$A:$A,0)-1,SL,,)</f>
        <v>© 2018 Responsible Minerals Initiative. All rights reserved.</v>
      </c>
      <c r="B87" s="383"/>
      <c r="C87" s="383"/>
      <c r="D87" s="383"/>
      <c r="E87" s="383"/>
      <c r="F87" s="383"/>
      <c r="G87" s="383"/>
      <c r="H87" s="383"/>
      <c r="I87" s="383"/>
      <c r="J87" s="38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3" stopIfTrue="1">
      <formula>AND(OR($D$26="No",AND($D$26="Yes",$D$32="No")),OR($D$27="No",AND($D$27="Yes",$D$33="No")), OR($D$28="No",AND($D$28="Yes",$D$34="No")), OR($D$29="No",AND($D$29="Yes",$D$35="No")))</formula>
    </cfRule>
    <cfRule type="expression" dxfId="69" priority="54" stopIfTrue="1">
      <formula>IF(D69="",TRUE)</formula>
    </cfRule>
  </conditionalFormatting>
  <conditionalFormatting sqref="G71:J71">
    <cfRule type="expression" dxfId="68" priority="25" stopIfTrue="1">
      <formula>IF(AND($D$71="Yes",$G$71=""),TRUE)</formula>
    </cfRule>
  </conditionalFormatting>
  <conditionalFormatting sqref="D26:E26">
    <cfRule type="expression" dxfId="67" priority="105" stopIfTrue="1">
      <formula>IF($D$26="",TRUE)</formula>
    </cfRule>
  </conditionalFormatting>
  <conditionalFormatting sqref="D27:E27">
    <cfRule type="expression" dxfId="66" priority="112" stopIfTrue="1">
      <formula>IF($D$27="",TRUE)</formula>
    </cfRule>
  </conditionalFormatting>
  <conditionalFormatting sqref="D28:E28">
    <cfRule type="expression" dxfId="65" priority="113" stopIfTrue="1">
      <formula>IF($D$28="",TRUE)</formula>
    </cfRule>
  </conditionalFormatting>
  <conditionalFormatting sqref="D29:E29">
    <cfRule type="expression" dxfId="64" priority="114" stopIfTrue="1">
      <formula>IF($D$29="",TRUE)</formula>
    </cfRule>
  </conditionalFormatting>
  <conditionalFormatting sqref="D8:J8">
    <cfRule type="expression" dxfId="63" priority="119" stopIfTrue="1">
      <formula>IF($D$8="",TRUE)</formula>
    </cfRule>
  </conditionalFormatting>
  <conditionalFormatting sqref="D9:G9">
    <cfRule type="expression" dxfId="62" priority="120" stopIfTrue="1">
      <formula>IF($D$9="",TRUE)</formula>
    </cfRule>
  </conditionalFormatting>
  <conditionalFormatting sqref="D15:J15">
    <cfRule type="expression" dxfId="61" priority="121" stopIfTrue="1">
      <formula>IF($D$15="",TRUE)</formula>
    </cfRule>
  </conditionalFormatting>
  <conditionalFormatting sqref="D17:J17">
    <cfRule type="expression" dxfId="60" priority="123" stopIfTrue="1">
      <formula>IF($D$17="",TRUE)</formula>
    </cfRule>
  </conditionalFormatting>
  <conditionalFormatting sqref="D18:J18">
    <cfRule type="expression" dxfId="59" priority="124" stopIfTrue="1">
      <formula>IF($D$18="",TRUE)</formula>
    </cfRule>
  </conditionalFormatting>
  <conditionalFormatting sqref="D22:E22">
    <cfRule type="expression" dxfId="58" priority="127" stopIfTrue="1">
      <formula>IF($D$22="",TRUE)</formula>
    </cfRule>
  </conditionalFormatting>
  <conditionalFormatting sqref="D10:J10">
    <cfRule type="expression" dxfId="57" priority="24" stopIfTrue="1">
      <formula>IF($D$9=$Q$9,TRUE)</formula>
    </cfRule>
    <cfRule type="expression" dxfId="56" priority="134" stopIfTrue="1">
      <formula>IF(AND($D$10="",$D$9=$R$9),TRUE)</formula>
    </cfRule>
  </conditionalFormatting>
  <conditionalFormatting sqref="D34:E34 D40:E40 D46:E46 D52:E52 D58:E58 D64:E64">
    <cfRule type="expression" dxfId="55" priority="17" stopIfTrue="1">
      <formula>$P$28=""</formula>
    </cfRule>
  </conditionalFormatting>
  <conditionalFormatting sqref="D35:E35 D41:E41 D47:E47 D53:E53 D59:E59 D65:E65">
    <cfRule type="expression" dxfId="54" priority="132" stopIfTrue="1">
      <formula>$P$29=""</formula>
    </cfRule>
  </conditionalFormatting>
  <conditionalFormatting sqref="D32:E32">
    <cfRule type="expression" dxfId="53" priority="110" stopIfTrue="1">
      <formula>$P$26=""</formula>
    </cfRule>
  </conditionalFormatting>
  <conditionalFormatting sqref="D32:E32">
    <cfRule type="expression" dxfId="52" priority="23" stopIfTrue="1">
      <formula>IF(AND(OR($D$26="Yes",$D$26=""),$D$32=""),1,0)</formula>
    </cfRule>
  </conditionalFormatting>
  <conditionalFormatting sqref="D38 D44 D50 D56 D62">
    <cfRule type="expression" dxfId="51" priority="19" stopIfTrue="1">
      <formula>$P$32=""</formula>
    </cfRule>
  </conditionalFormatting>
  <conditionalFormatting sqref="D39:E39 D45 D51 D57 D63">
    <cfRule type="expression" dxfId="50" priority="18" stopIfTrue="1">
      <formula>$P$33=""</formula>
    </cfRule>
  </conditionalFormatting>
  <conditionalFormatting sqref="D40 D46 D52 D58 D64">
    <cfRule type="expression" dxfId="49" priority="8" stopIfTrue="1">
      <formula>$P$34=""</formula>
    </cfRule>
    <cfRule type="expression" dxfId="48" priority="130" stopIfTrue="1">
      <formula>IF(AND(OR($D$28="Yes",$D$28=""),D40=""),1,0)</formula>
    </cfRule>
  </conditionalFormatting>
  <conditionalFormatting sqref="D41 D47 D53 D59 D65">
    <cfRule type="expression" dxfId="47" priority="16" stopIfTrue="1">
      <formula>$P$35=""</formula>
    </cfRule>
  </conditionalFormatting>
  <conditionalFormatting sqref="D38:E38 D44:E44 D50:E50 D56:E56 D62:E62">
    <cfRule type="expression" dxfId="46" priority="21" stopIfTrue="1">
      <formula>$P$26=""</formula>
    </cfRule>
    <cfRule type="expression" dxfId="45" priority="22" stopIfTrue="1">
      <formula>IF(AND(OR($D$26="Yes",$D$26=""),D38=""),1,0)</formula>
    </cfRule>
  </conditionalFormatting>
  <conditionalFormatting sqref="G79:J79">
    <cfRule type="expression" dxfId="44" priority="15" stopIfTrue="1">
      <formula>IF(AND($D$79="Yes, using other format (describe)",$G$79=""),TRUE)</formula>
    </cfRule>
  </conditionalFormatting>
  <conditionalFormatting sqref="D39:E39 D45:E45 D51:E51 D57:E57 D63:E63">
    <cfRule type="expression" dxfId="43" priority="128" stopIfTrue="1">
      <formula>$P$39=""</formula>
    </cfRule>
    <cfRule type="expression" dxfId="42" priority="129" stopIfTrue="1">
      <formula>IF(AND(OR($D$27="Yes",$D$27=""),D39=""),1,0)</formula>
    </cfRule>
  </conditionalFormatting>
  <conditionalFormatting sqref="D33:E33">
    <cfRule type="expression" dxfId="41" priority="10" stopIfTrue="1">
      <formula>IF(AND(OR($D$27="Yes",$D$27=""),$D$33=""),1,0)</formula>
    </cfRule>
    <cfRule type="expression" dxfId="40" priority="11" stopIfTrue="1">
      <formula>$P$27=""</formula>
    </cfRule>
  </conditionalFormatting>
  <conditionalFormatting sqref="D34:E34">
    <cfRule type="expression" dxfId="39" priority="131" stopIfTrue="1">
      <formula>IF(AND(OR($D$28="Yes",$D$28=""),$D$34=""),1,0)</formula>
    </cfRule>
  </conditionalFormatting>
  <conditionalFormatting sqref="D41:E41 D47:E47 D53:E53 D59:E59 D65:E65">
    <cfRule type="expression" dxfId="38" priority="133" stopIfTrue="1">
      <formula>IF(AND(OR($D$29="Yes",$D$29=""),D41=""),1,0)</formula>
    </cfRule>
  </conditionalFormatting>
  <conditionalFormatting sqref="D35:E35">
    <cfRule type="expression" dxfId="37" priority="7" stopIfTrue="1">
      <formula>IF(AND(OR($D$29="Yes",$D$29=""),$D$35=""),1,0)</formula>
    </cfRule>
  </conditionalFormatting>
  <conditionalFormatting sqref="D21:J21">
    <cfRule type="expression" dxfId="36" priority="4" stopIfTrue="1">
      <formula>IF($D$21="",TRUE)</formula>
    </cfRule>
  </conditionalFormatting>
  <conditionalFormatting sqref="D16:J16">
    <cfRule type="expression" dxfId="35" priority="2" stopIfTrue="1">
      <formula>IF($D$16="",TRUE)</formula>
    </cfRule>
  </conditionalFormatting>
  <conditionalFormatting sqref="D20:J20">
    <cfRule type="expression" dxfId="34" priority="1" stopIfTrue="1">
      <formula>IF($D$16="",TRUE)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G71" r:id="rId3" xr:uid="{3FA9B98C-8F37-4398-8CC3-4B64CCBFDFB0}"/>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L18" sqref="L18"/>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114.75">
      <c r="A5" s="345" t="s">
        <v>846</v>
      </c>
      <c r="B5" s="236" t="str">
        <f ca="1">IF(LEN(A5)=0,"",INDEX('Smelter Look-up'!$A:$A,MATCH($A5,'Smelter Look-up'!$E:$E,0)))</f>
        <v>Gold</v>
      </c>
      <c r="C5" s="242" t="str">
        <f ca="1">IF(LEN(A5)=0,"",INDEX('Smelter Look-up'!$C:$C,MATCH($A5,'Smelter Look-up'!$E:$E,0)))</f>
        <v>Zhongyuan Gold Smelter of Zhongjin Gold Corporation</v>
      </c>
      <c r="D5" s="236"/>
      <c r="E5" s="236" t="str">
        <f ca="1">IF(ISERROR($V5),"",OFFSET('Smelter Look-up'!$D$4,$V5-4,0)&amp;"")</f>
        <v>CHINA</v>
      </c>
      <c r="F5" s="236" t="str">
        <f ca="1">IF(ISERROR($V5),"",OFFSET('Smelter Look-up'!$E$4,$V5-4,0))</f>
        <v>CID002224</v>
      </c>
      <c r="G5" s="236" t="str">
        <f ca="1">IF(C5=$X$4,"Enter smelter details", IF(ISERROR($V5),"",OFFSET('Smelter Look-up'!$F$4,$V5-4,0)))</f>
        <v>RMI</v>
      </c>
      <c r="H5" s="237">
        <f ca="1">IF(ISERROR($V5),"",OFFSET('Smelter Look-up'!$G$4,$V5-4,0))</f>
        <v>0</v>
      </c>
      <c r="I5" s="238" t="str">
        <f ca="1">IF(ISERROR($V5),"",OFFSET('Smelter Look-up'!$H$4,$V5-4,0))</f>
        <v>Sanmenxia</v>
      </c>
      <c r="J5" s="238" t="str">
        <f ca="1">IF(ISERROR($V5),"",OFFSET('Smelter Look-up'!$I$4,$V5-4,0))</f>
        <v>Henan</v>
      </c>
      <c r="K5" s="240"/>
      <c r="L5" s="240"/>
      <c r="M5" s="240"/>
      <c r="N5" s="240"/>
      <c r="O5" s="240"/>
      <c r="P5" s="239"/>
      <c r="Q5" s="241"/>
      <c r="R5" s="236" t="str">
        <f ca="1">IF(ISERROR($V5),"",OFFSET('Smelter Look-up'!$C$4,$V5-4,0)&amp;"")</f>
        <v>Zhongyuan Gold Smelter of Zhongjin Gold Corporation</v>
      </c>
      <c r="S5" s="250" t="str">
        <f t="shared" ref="S5:S58" ca="1" si="0">IF(B5="","",IF(ISERROR(MATCH($E5,CL,0)),"Unknown",INDIRECT("'C'!$A$"&amp;MATCH($E5,CL,0)+1)))</f>
        <v>CN</v>
      </c>
      <c r="T5" s="250" t="str">
        <f ca="1">IF(B5="","",IF(ISERROR(MATCH($J5,SorP!$B$1:$B$6230,0)),"",INDIRECT("'SorP'!$A$"&amp;MATCH($J5,SorP!$B$1:$B$6230,0))))</f>
        <v>CN-41</v>
      </c>
      <c r="U5" s="280"/>
      <c r="V5" s="281">
        <f ca="1">IF(C5="",NA(),MATCH($B5&amp;$C5,'Smelter Look-up'!$J:$J,0))</f>
        <v>277</v>
      </c>
      <c r="W5" s="282"/>
      <c r="X5" s="282">
        <f t="shared" ref="X5:X58" ca="1" si="1">IF(AND(C5="Smelter not listed",OR(LEN(D5)=0,LEN(E5)=0)),1,0)</f>
        <v>0</v>
      </c>
      <c r="Y5" s="282"/>
      <c r="Z5" s="282"/>
      <c r="AB5" s="284" t="str">
        <f t="shared" ref="AB5:AB58" ca="1" si="2">B5&amp;C5</f>
        <v>GoldZhongyuan Gold Smelter of Zhongjin Gold Corporation</v>
      </c>
    </row>
    <row r="6" spans="1:34" s="283" customFormat="1" ht="63.75">
      <c r="A6" s="345" t="s">
        <v>786</v>
      </c>
      <c r="B6" s="236" t="str">
        <f ca="1">IF(LEN(A6)=0,"",INDEX('Smelter Look-up'!$A:$A,MATCH($A6,'Smelter Look-up'!$E:$E,0)))</f>
        <v>Gold</v>
      </c>
      <c r="C6" s="242" t="str">
        <f ca="1">IF(LEN(A6)=0,"",INDEX('Smelter Look-up'!$C:$C,MATCH($A6,'Smelter Look-up'!$E:$E,0)))</f>
        <v>Asahi Refining USA Inc.</v>
      </c>
      <c r="D6" s="236"/>
      <c r="E6" s="236" t="str">
        <f ca="1">IF(ISERROR($V6),"",OFFSET('Smelter Look-up'!$D$4,$V6-4,0)&amp;"")</f>
        <v>UNITED STATES OF AMERICA</v>
      </c>
      <c r="F6" s="236" t="str">
        <f ca="1">IF(ISERROR($V6),"",OFFSET('Smelter Look-up'!$E$4,$V6-4,0))</f>
        <v>CID000920</v>
      </c>
      <c r="G6" s="236" t="str">
        <f ca="1">IF(C6=$X$4,"Enter smelter details", IF(ISERROR($V6),"",OFFSET('Smelter Look-up'!$F$4,$V6-4,0)))</f>
        <v>RMI</v>
      </c>
      <c r="H6" s="237">
        <f ca="1">IF(ISERROR($V6),"",OFFSET('Smelter Look-up'!$G$4,$V6-4,0))</f>
        <v>0</v>
      </c>
      <c r="I6" s="238" t="str">
        <f ca="1">IF(ISERROR($V6),"",OFFSET('Smelter Look-up'!$H$4,$V6-4,0))</f>
        <v>Salt Lake City</v>
      </c>
      <c r="J6" s="238" t="str">
        <f ca="1">IF(ISERROR($V6),"",OFFSET('Smelter Look-up'!$I$4,$V6-4,0))</f>
        <v>Utah</v>
      </c>
      <c r="K6" s="240"/>
      <c r="L6" s="240"/>
      <c r="M6" s="240"/>
      <c r="N6" s="240"/>
      <c r="O6" s="240"/>
      <c r="P6" s="239"/>
      <c r="Q6" s="241"/>
      <c r="R6" s="236" t="str">
        <f ca="1">IF(ISERROR($V6),"",OFFSET('Smelter Look-up'!$C$4,$V6-4,0)&amp;"")</f>
        <v>Asahi Refining USA Inc.</v>
      </c>
      <c r="S6" s="250" t="str">
        <f t="shared" ca="1" si="0"/>
        <v>US</v>
      </c>
      <c r="T6" s="250" t="str">
        <f ca="1">IF(B6="","",IF(ISERROR(MATCH($J6,SorP!$B$1:$B$6230,0)),"",INDIRECT("'SorP'!$A$"&amp;MATCH($J6,SorP!$B$1:$B$6230,0))))</f>
        <v>US-UT</v>
      </c>
      <c r="U6" s="280"/>
      <c r="V6" s="281">
        <f ca="1">IF(C6="",NA(),MATCH($B6&amp;$C6,'Smelter Look-up'!$J:$J,0))</f>
        <v>24</v>
      </c>
      <c r="W6" s="282"/>
      <c r="X6" s="282">
        <f t="shared" ca="1" si="1"/>
        <v>0</v>
      </c>
      <c r="Y6" s="282"/>
      <c r="Z6" s="282"/>
      <c r="AB6" s="284" t="str">
        <f t="shared" ca="1" si="2"/>
        <v>GoldAsahi Refining USA Inc.</v>
      </c>
    </row>
    <row r="7" spans="1:34" s="283" customFormat="1" ht="102">
      <c r="A7" s="345" t="s">
        <v>830</v>
      </c>
      <c r="B7" s="236" t="str">
        <f ca="1">IF(LEN(A7)=0,"",INDEX('Smelter Look-up'!$A:$A,MATCH($A7,'Smelter Look-up'!$E:$E,0)))</f>
        <v>Gold</v>
      </c>
      <c r="C7" s="242" t="str">
        <f ca="1">IF(LEN(A7)=0,"",INDEX('Smelter Look-up'!$C:$C,MATCH($A7,'Smelter Look-up'!$E:$E,0)))</f>
        <v>Solar Applied Materials Technology Corp.</v>
      </c>
      <c r="D7" s="236"/>
      <c r="E7" s="236" t="str">
        <f ca="1">IF(ISERROR($V7),"",OFFSET('Smelter Look-up'!$D$4,$V7-4,0)&amp;"")</f>
        <v>TAIWAN, PROVINCE OF CHINA</v>
      </c>
      <c r="F7" s="236" t="str">
        <f ca="1">IF(ISERROR($V7),"",OFFSET('Smelter Look-up'!$E$4,$V7-4,0))</f>
        <v>CID001761</v>
      </c>
      <c r="G7" s="236" t="str">
        <f ca="1">IF(C7=$X$4,"Enter smelter details", IF(ISERROR($V7),"",OFFSET('Smelter Look-up'!$F$4,$V7-4,0)))</f>
        <v>RMI</v>
      </c>
      <c r="H7" s="237">
        <f ca="1">IF(ISERROR($V7),"",OFFSET('Smelter Look-up'!$G$4,$V7-4,0))</f>
        <v>0</v>
      </c>
      <c r="I7" s="238" t="str">
        <f ca="1">IF(ISERROR($V7),"",OFFSET('Smelter Look-up'!$H$4,$V7-4,0))</f>
        <v>Tainan City</v>
      </c>
      <c r="J7" s="238" t="str">
        <f ca="1">IF(ISERROR($V7),"",OFFSET('Smelter Look-up'!$I$4,$V7-4,0))</f>
        <v>Tainan</v>
      </c>
      <c r="K7" s="240"/>
      <c r="L7" s="240"/>
      <c r="M7" s="240"/>
      <c r="N7" s="240"/>
      <c r="O7" s="240"/>
      <c r="P7" s="239"/>
      <c r="Q7" s="241"/>
      <c r="R7" s="236" t="str">
        <f ca="1">IF(ISERROR($V7),"",OFFSET('Smelter Look-up'!$C$4,$V7-4,0)&amp;"")</f>
        <v>Solar Applied Materials Technology Corp.</v>
      </c>
      <c r="S7" s="250" t="str">
        <f t="shared" ca="1" si="0"/>
        <v>TW</v>
      </c>
      <c r="T7" s="250" t="str">
        <f ca="1">IF(B7="","",IF(ISERROR(MATCH($J7,SorP!$B$1:$B$6230,0)),"",INDIRECT("'SorP'!$A$"&amp;MATCH($J7,SorP!$B$1:$B$6230,0))))</f>
        <v>TW-TNN</v>
      </c>
      <c r="U7" s="280"/>
      <c r="V7" s="281">
        <f ca="1">IF(C7="",NA(),MATCH($B7&amp;$C7,'Smelter Look-up'!$J:$J,0))</f>
        <v>221</v>
      </c>
      <c r="W7" s="282"/>
      <c r="X7" s="282">
        <f t="shared" ca="1" si="1"/>
        <v>0</v>
      </c>
      <c r="Y7" s="282"/>
      <c r="Z7" s="282"/>
      <c r="AB7" s="284" t="str">
        <f t="shared" ca="1" si="2"/>
        <v>GoldSolar Applied Materials Technology Corp.</v>
      </c>
    </row>
    <row r="8" spans="1:34" s="283" customFormat="1" ht="102">
      <c r="A8" s="345" t="s">
        <v>748</v>
      </c>
      <c r="B8" s="236" t="str">
        <f ca="1">IF(LEN(A8)=0,"",INDEX('Smelter Look-up'!$A:$A,MATCH($A8,'Smelter Look-up'!$E:$E,0)))</f>
        <v>Gold</v>
      </c>
      <c r="C8" s="242" t="str">
        <f ca="1">IF(LEN(A8)=0,"",INDEX('Smelter Look-up'!$C:$C,MATCH($A8,'Smelter Look-up'!$E:$E,0)))</f>
        <v>Allgemeine Gold-und Silberscheideanstalt A.G.</v>
      </c>
      <c r="D8" s="236"/>
      <c r="E8" s="236" t="str">
        <f ca="1">IF(ISERROR($V8),"",OFFSET('Smelter Look-up'!$D$4,$V8-4,0)&amp;"")</f>
        <v>GERMANY</v>
      </c>
      <c r="F8" s="236" t="str">
        <f ca="1">IF(ISERROR($V8),"",OFFSET('Smelter Look-up'!$E$4,$V8-4,0))</f>
        <v>CID000035</v>
      </c>
      <c r="G8" s="236" t="str">
        <f ca="1">IF(C8=$X$4,"Enter smelter details", IF(ISERROR($V8),"",OFFSET('Smelter Look-up'!$F$4,$V8-4,0)))</f>
        <v>RMI</v>
      </c>
      <c r="H8" s="237">
        <f ca="1">IF(ISERROR($V8),"",OFFSET('Smelter Look-up'!$G$4,$V8-4,0))</f>
        <v>0</v>
      </c>
      <c r="I8" s="238" t="str">
        <f ca="1">IF(ISERROR($V8),"",OFFSET('Smelter Look-up'!$H$4,$V8-4,0))</f>
        <v>Pforzheim</v>
      </c>
      <c r="J8" s="238" t="str">
        <f ca="1">IF(ISERROR($V8),"",OFFSET('Smelter Look-up'!$I$4,$V8-4,0))</f>
        <v>Baden-Württemberg</v>
      </c>
      <c r="K8" s="240"/>
      <c r="L8" s="240"/>
      <c r="M8" s="240"/>
      <c r="N8" s="240"/>
      <c r="O8" s="240"/>
      <c r="P8" s="239"/>
      <c r="Q8" s="241"/>
      <c r="R8" s="236" t="str">
        <f ca="1">IF(ISERROR($V8),"",OFFSET('Smelter Look-up'!$C$4,$V8-4,0)&amp;"")</f>
        <v>Allgemeine Gold-und Silberscheideanstalt A.G.</v>
      </c>
      <c r="S8" s="250" t="str">
        <f t="shared" ca="1" si="0"/>
        <v>DE</v>
      </c>
      <c r="T8" s="250" t="str">
        <f ca="1">IF(B8="","",IF(ISERROR(MATCH($J8,SorP!$B$1:$B$6230,0)),"",INDIRECT("'SorP'!$A$"&amp;MATCH($J8,SorP!$B$1:$B$6230,0))))</f>
        <v>DE-BW</v>
      </c>
      <c r="U8" s="280"/>
      <c r="V8" s="281">
        <f ca="1">IF(C8="",NA(),MATCH($B8&amp;$C8,'Smelter Look-up'!$J:$J,0))</f>
        <v>13</v>
      </c>
      <c r="W8" s="282"/>
      <c r="X8" s="282">
        <f t="shared" ca="1" si="1"/>
        <v>0</v>
      </c>
      <c r="Y8" s="282"/>
      <c r="Z8" s="282"/>
      <c r="AB8" s="284" t="str">
        <f t="shared" ca="1" si="2"/>
        <v>GoldAllgemeine Gold-und Silberscheideanstalt A.G.</v>
      </c>
    </row>
    <row r="9" spans="1:34" s="283" customFormat="1" ht="102">
      <c r="A9" s="345" t="s">
        <v>749</v>
      </c>
      <c r="B9" s="236" t="str">
        <f ca="1">IF(LEN(A9)=0,"",INDEX('Smelter Look-up'!$A:$A,MATCH($A9,'Smelter Look-up'!$E:$E,0)))</f>
        <v>Gold</v>
      </c>
      <c r="C9" s="242" t="str">
        <f ca="1">IF(LEN(A9)=0,"",INDEX('Smelter Look-up'!$C:$C,MATCH($A9,'Smelter Look-up'!$E:$E,0)))</f>
        <v>Almalyk Mining and Metallurgical Complex (AMMC)</v>
      </c>
      <c r="D9" s="236"/>
      <c r="E9" s="236" t="str">
        <f ca="1">IF(ISERROR($V9),"",OFFSET('Smelter Look-up'!$D$4,$V9-4,0)&amp;"")</f>
        <v>UZBEKISTAN</v>
      </c>
      <c r="F9" s="236" t="str">
        <f ca="1">IF(ISERROR($V9),"",OFFSET('Smelter Look-up'!$E$4,$V9-4,0))</f>
        <v>CID000041</v>
      </c>
      <c r="G9" s="236" t="str">
        <f ca="1">IF(C9=$X$4,"Enter smelter details", IF(ISERROR($V9),"",OFFSET('Smelter Look-up'!$F$4,$V9-4,0)))</f>
        <v>RMI</v>
      </c>
      <c r="H9" s="237">
        <f ca="1">IF(ISERROR($V9),"",OFFSET('Smelter Look-up'!$G$4,$V9-4,0))</f>
        <v>0</v>
      </c>
      <c r="I9" s="238" t="str">
        <f ca="1">IF(ISERROR($V9),"",OFFSET('Smelter Look-up'!$H$4,$V9-4,0))</f>
        <v>Almalyk</v>
      </c>
      <c r="J9" s="238" t="str">
        <f ca="1">IF(ISERROR($V9),"",OFFSET('Smelter Look-up'!$I$4,$V9-4,0))</f>
        <v>Toshkent</v>
      </c>
      <c r="K9" s="240"/>
      <c r="L9" s="240"/>
      <c r="M9" s="240"/>
      <c r="N9" s="240"/>
      <c r="O9" s="240"/>
      <c r="P9" s="239"/>
      <c r="Q9" s="241"/>
      <c r="R9" s="236" t="str">
        <f ca="1">IF(ISERROR($V9),"",OFFSET('Smelter Look-up'!$C$4,$V9-4,0)&amp;"")</f>
        <v>Almalyk Mining and Metallurgical Complex (AMMC)</v>
      </c>
      <c r="S9" s="250" t="str">
        <f t="shared" ca="1" si="0"/>
        <v>UZ</v>
      </c>
      <c r="T9" s="250" t="str">
        <f ca="1">IF(B9="","",IF(ISERROR(MATCH($J9,SorP!$B$1:$B$6230,0)),"",INDIRECT("'SorP'!$A$"&amp;MATCH($J9,SorP!$B$1:$B$6230,0))))</f>
        <v>UZ-TK</v>
      </c>
      <c r="U9" s="280"/>
      <c r="V9" s="281">
        <f ca="1">IF(C9="",NA(),MATCH($B9&amp;$C9,'Smelter Look-up'!$J:$J,0))</f>
        <v>14</v>
      </c>
      <c r="W9" s="282"/>
      <c r="X9" s="282">
        <f t="shared" ca="1" si="1"/>
        <v>0</v>
      </c>
      <c r="Y9" s="282"/>
      <c r="Z9" s="282"/>
      <c r="AB9" s="284" t="str">
        <f t="shared" ca="1" si="2"/>
        <v>GoldAlmalyk Mining and Metallurgical Complex (AMMC)</v>
      </c>
    </row>
    <row r="10" spans="1:34" s="283" customFormat="1" ht="89.25">
      <c r="A10" s="34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51">
      <c r="A11" s="345" t="s">
        <v>751</v>
      </c>
      <c r="B11" s="236" t="str">
        <f ca="1">IF(LEN(A11)=0,"",INDEX('Smelter Look-up'!$A:$A,MATCH($A11,'Smelter Look-up'!$E:$E,0)))</f>
        <v>Gold</v>
      </c>
      <c r="C11" s="242" t="str">
        <f ca="1">IF(LEN(A11)=0,"",INDEX('Smelter Look-up'!$C:$C,MATCH($A11,'Smelter Look-up'!$E:$E,0)))</f>
        <v>Argor-Heraeus S.A.</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f ca="1">IF(ISERROR($V11),"",OFFSET('Smelter Look-up'!$G$4,$V11-4,0))</f>
        <v>0</v>
      </c>
      <c r="I11" s="238" t="str">
        <f ca="1">IF(ISERROR($V11),"",OFFSET('Smelter Look-up'!$H$4,$V11-4,0))</f>
        <v>Mendrisio</v>
      </c>
      <c r="J11" s="238" t="str">
        <f ca="1">IF(ISERROR($V11),"",OFFSET('Smelter Look-up'!$I$4,$V11-4,0))</f>
        <v>Ticino</v>
      </c>
      <c r="K11" s="240"/>
      <c r="L11" s="240"/>
      <c r="M11" s="240"/>
      <c r="N11" s="240"/>
      <c r="O11" s="240"/>
      <c r="P11" s="239"/>
      <c r="Q11" s="241"/>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51">
      <c r="A12" s="34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51">
      <c r="A13" s="345" t="s">
        <v>753</v>
      </c>
      <c r="B13" s="236" t="str">
        <f ca="1">IF(LEN(A13)=0,"",INDEX('Smelter Look-up'!$A:$A,MATCH($A13,'Smelter Look-up'!$E:$E,0)))</f>
        <v>Gold</v>
      </c>
      <c r="C13" s="242" t="str">
        <f ca="1">IF(LEN(A13)=0,"",INDEX('Smelter Look-up'!$C:$C,MATCH($A13,'Smelter Look-up'!$E:$E,0)))</f>
        <v>Asaka Riken Co., Ltd.</v>
      </c>
      <c r="D13" s="236"/>
      <c r="E13" s="236" t="str">
        <f ca="1">IF(ISERROR($V13),"",OFFSET('Smelter Look-up'!$D$4,$V13-4,0)&amp;"")</f>
        <v>JAPAN</v>
      </c>
      <c r="F13" s="236" t="str">
        <f ca="1">IF(ISERROR($V13),"",OFFSET('Smelter Look-up'!$E$4,$V13-4,0))</f>
        <v>CID000090</v>
      </c>
      <c r="G13" s="236" t="str">
        <f ca="1">IF(C13=$X$4,"Enter smelter details", IF(ISERROR($V13),"",OFFSET('Smelter Look-up'!$F$4,$V13-4,0)))</f>
        <v>RMI</v>
      </c>
      <c r="H13" s="237">
        <f ca="1">IF(ISERROR($V13),"",OFFSET('Smelter Look-up'!$G$4,$V13-4,0))</f>
        <v>0</v>
      </c>
      <c r="I13" s="238" t="str">
        <f ca="1">IF(ISERROR($V13),"",OFFSET('Smelter Look-up'!$H$4,$V13-4,0))</f>
        <v>Tamura</v>
      </c>
      <c r="J13" s="238" t="str">
        <f ca="1">IF(ISERROR($V13),"",OFFSET('Smelter Look-up'!$I$4,$V13-4,0))</f>
        <v>Fukushima</v>
      </c>
      <c r="K13" s="240"/>
      <c r="L13" s="240"/>
      <c r="M13" s="240"/>
      <c r="N13" s="240"/>
      <c r="O13" s="240"/>
      <c r="P13" s="239"/>
      <c r="Q13" s="241"/>
      <c r="R13" s="236" t="str">
        <f ca="1">IF(ISERROR($V13),"",OFFSET('Smelter Look-up'!$C$4,$V13-4,0)&amp;"")</f>
        <v>Asaka Riken Co., Ltd.</v>
      </c>
      <c r="S13" s="250" t="str">
        <f t="shared" ca="1" si="0"/>
        <v>JP</v>
      </c>
      <c r="T13" s="250" t="str">
        <f ca="1">IF(B13="","",IF(ISERROR(MATCH($J13,SorP!$B$1:$B$6230,0)),"",INDIRECT("'SorP'!$A$"&amp;MATCH($J13,SorP!$B$1:$B$6230,0))))</f>
        <v>JP-07</v>
      </c>
      <c r="U13" s="280"/>
      <c r="V13" s="281">
        <f ca="1">IF(C13="",NA(),MATCH($B13&amp;$C13,'Smelter Look-up'!$J:$J,0))</f>
        <v>25</v>
      </c>
      <c r="W13" s="282"/>
      <c r="X13" s="282">
        <f t="shared" ca="1" si="1"/>
        <v>0</v>
      </c>
      <c r="Y13" s="282"/>
      <c r="Z13" s="282"/>
      <c r="AB13" s="284" t="str">
        <f t="shared" ca="1" si="2"/>
        <v>GoldAsaka Riken Co., Ltd.</v>
      </c>
    </row>
    <row r="14" spans="1:34" s="283" customFormat="1" ht="25.5">
      <c r="A14" s="345" t="s">
        <v>755</v>
      </c>
      <c r="B14" s="236" t="str">
        <f ca="1">IF(LEN(A14)=0,"",INDEX('Smelter Look-up'!$A:$A,MATCH($A14,'Smelter Look-up'!$E:$E,0)))</f>
        <v>Gold</v>
      </c>
      <c r="C14" s="242" t="str">
        <f ca="1">IF(LEN(A14)=0,"",INDEX('Smelter Look-up'!$C:$C,MATCH($A14,'Smelter Look-up'!$E:$E,0)))</f>
        <v>Aurubis AG</v>
      </c>
      <c r="D14" s="236"/>
      <c r="E14" s="236" t="str">
        <f ca="1">IF(ISERROR($V14),"",OFFSET('Smelter Look-up'!$D$4,$V14-4,0)&amp;"")</f>
        <v>GERMANY</v>
      </c>
      <c r="F14" s="236" t="str">
        <f ca="1">IF(ISERROR($V14),"",OFFSET('Smelter Look-up'!$E$4,$V14-4,0))</f>
        <v>CID000113</v>
      </c>
      <c r="G14" s="236" t="str">
        <f ca="1">IF(C14=$X$4,"Enter smelter details", IF(ISERROR($V14),"",OFFSET('Smelter Look-up'!$F$4,$V14-4,0)))</f>
        <v>RMI</v>
      </c>
      <c r="H14" s="237">
        <f ca="1">IF(ISERROR($V14),"",OFFSET('Smelter Look-up'!$G$4,$V14-4,0))</f>
        <v>0</v>
      </c>
      <c r="I14" s="238" t="str">
        <f ca="1">IF(ISERROR($V14),"",OFFSET('Smelter Look-up'!$H$4,$V14-4,0))</f>
        <v>Hamburg</v>
      </c>
      <c r="J14" s="238" t="str">
        <f ca="1">IF(ISERROR($V14),"",OFFSET('Smelter Look-up'!$I$4,$V14-4,0))</f>
        <v>Hamburg</v>
      </c>
      <c r="K14" s="240"/>
      <c r="L14" s="240"/>
      <c r="M14" s="240"/>
      <c r="N14" s="240"/>
      <c r="O14" s="240"/>
      <c r="P14" s="239"/>
      <c r="Q14" s="241"/>
      <c r="R14" s="236" t="str">
        <f ca="1">IF(ISERROR($V14),"",OFFSET('Smelter Look-up'!$C$4,$V14-4,0)&amp;"")</f>
        <v>Aurubis AG</v>
      </c>
      <c r="S14" s="250" t="str">
        <f t="shared" ca="1" si="0"/>
        <v>DE</v>
      </c>
      <c r="T14" s="250" t="str">
        <f ca="1">IF(B14="","",IF(ISERROR(MATCH($J14,SorP!$B$1:$B$6230,0)),"",INDIRECT("'SorP'!$A$"&amp;MATCH($J14,SorP!$B$1:$B$6230,0))))</f>
        <v>DE-HH</v>
      </c>
      <c r="U14" s="280"/>
      <c r="V14" s="281">
        <f ca="1">IF(C14="",NA(),MATCH($B14&amp;$C14,'Smelter Look-up'!$J:$J,0))</f>
        <v>29</v>
      </c>
      <c r="W14" s="282"/>
      <c r="X14" s="282">
        <f t="shared" ca="1" si="1"/>
        <v>0</v>
      </c>
      <c r="Y14" s="282"/>
      <c r="Z14" s="282"/>
      <c r="AB14" s="284" t="str">
        <f t="shared" ca="1" si="2"/>
        <v>GoldAurubis AG</v>
      </c>
    </row>
    <row r="15" spans="1:34" s="283" customFormat="1" ht="127.5">
      <c r="A15" s="345" t="s">
        <v>756</v>
      </c>
      <c r="B15" s="236" t="str">
        <f ca="1">IF(LEN(A15)=0,"",INDEX('Smelter Look-up'!$A:$A,MATCH($A15,'Smelter Look-up'!$E:$E,0)))</f>
        <v>Gold</v>
      </c>
      <c r="C15" s="242" t="str">
        <f ca="1">IF(LEN(A15)=0,"",INDEX('Smelter Look-up'!$C:$C,MATCH($A15,'Smelter Look-up'!$E:$E,0)))</f>
        <v>Bangko Sentral ng Pilipinas (Central Bank of the Philippines)</v>
      </c>
      <c r="D15" s="236"/>
      <c r="E15" s="236" t="str">
        <f ca="1">IF(ISERROR($V15),"",OFFSET('Smelter Look-up'!$D$4,$V15-4,0)&amp;"")</f>
        <v>PHILIPPINES</v>
      </c>
      <c r="F15" s="236" t="str">
        <f ca="1">IF(ISERROR($V15),"",OFFSET('Smelter Look-up'!$E$4,$V15-4,0))</f>
        <v>CID000128</v>
      </c>
      <c r="G15" s="236" t="str">
        <f ca="1">IF(C15=$X$4,"Enter smelter details", IF(ISERROR($V15),"",OFFSET('Smelter Look-up'!$F$4,$V15-4,0)))</f>
        <v>RMI</v>
      </c>
      <c r="H15" s="237">
        <f ca="1">IF(ISERROR($V15),"",OFFSET('Smelter Look-up'!$G$4,$V15-4,0))</f>
        <v>0</v>
      </c>
      <c r="I15" s="238" t="str">
        <f ca="1">IF(ISERROR($V15),"",OFFSET('Smelter Look-up'!$H$4,$V15-4,0))</f>
        <v>Quezon City</v>
      </c>
      <c r="J15" s="238" t="str">
        <f ca="1">IF(ISERROR($V15),"",OFFSET('Smelter Look-up'!$I$4,$V15-4,0))</f>
        <v>Rizal</v>
      </c>
      <c r="K15" s="240"/>
      <c r="L15" s="240"/>
      <c r="M15" s="240"/>
      <c r="N15" s="240"/>
      <c r="O15" s="240"/>
      <c r="P15" s="239"/>
      <c r="Q15" s="241"/>
      <c r="R15" s="236" t="str">
        <f ca="1">IF(ISERROR($V15),"",OFFSET('Smelter Look-up'!$C$4,$V15-4,0)&amp;"")</f>
        <v>Bangko Sentral ng Pilipinas (Central Bank of the Philippines)</v>
      </c>
      <c r="S15" s="250" t="str">
        <f t="shared" ca="1" si="0"/>
        <v>PH</v>
      </c>
      <c r="T15" s="250" t="str">
        <f ca="1">IF(B15="","",IF(ISERROR(MATCH($J15,SorP!$B$1:$B$6230,0)),"",INDIRECT("'SorP'!$A$"&amp;MATCH($J15,SorP!$B$1:$B$6230,0))))</f>
        <v>PH-RIZ</v>
      </c>
      <c r="U15" s="280"/>
      <c r="V15" s="281">
        <f ca="1">IF(C15="",NA(),MATCH($B15&amp;$C15,'Smelter Look-up'!$J:$J,0))</f>
        <v>33</v>
      </c>
      <c r="W15" s="282"/>
      <c r="X15" s="282">
        <f t="shared" ca="1" si="1"/>
        <v>0</v>
      </c>
      <c r="Y15" s="282"/>
      <c r="Z15" s="282"/>
      <c r="AB15" s="284" t="str">
        <f t="shared" ca="1" si="2"/>
        <v>GoldBangko Sentral ng Pilipinas (Central Bank of the Philippines)</v>
      </c>
    </row>
    <row r="16" spans="1:34" s="283" customFormat="1" ht="25.5">
      <c r="A16" s="345" t="s">
        <v>760</v>
      </c>
      <c r="B16" s="236" t="str">
        <f ca="1">IF(LEN(A16)=0,"",INDEX('Smelter Look-up'!$A:$A,MATCH($A16,'Smelter Look-up'!$E:$E,0)))</f>
        <v>Gold</v>
      </c>
      <c r="C16" s="242" t="str">
        <f ca="1">IF(LEN(A16)=0,"",INDEX('Smelter Look-up'!$C:$C,MATCH($A16,'Smelter Look-up'!$E:$E,0)))</f>
        <v>Caridad</v>
      </c>
      <c r="D16" s="236"/>
      <c r="E16" s="236" t="str">
        <f ca="1">IF(ISERROR($V16),"",OFFSET('Smelter Look-up'!$D$4,$V16-4,0)&amp;"")</f>
        <v>MEXICO</v>
      </c>
      <c r="F16" s="236" t="str">
        <f ca="1">IF(ISERROR($V16),"",OFFSET('Smelter Look-up'!$E$4,$V16-4,0))</f>
        <v>CID000180</v>
      </c>
      <c r="G16" s="236" t="str">
        <f ca="1">IF(C16=$X$4,"Enter smelter details", IF(ISERROR($V16),"",OFFSET('Smelter Look-up'!$F$4,$V16-4,0)))</f>
        <v>RMI</v>
      </c>
      <c r="H16" s="237">
        <f ca="1">IF(ISERROR($V16),"",OFFSET('Smelter Look-up'!$G$4,$V16-4,0))</f>
        <v>0</v>
      </c>
      <c r="I16" s="238" t="str">
        <f ca="1">IF(ISERROR($V16),"",OFFSET('Smelter Look-up'!$H$4,$V16-4,0))</f>
        <v>Nacozari</v>
      </c>
      <c r="J16" s="238" t="str">
        <f ca="1">IF(ISERROR($V16),"",OFFSET('Smelter Look-up'!$I$4,$V16-4,0))</f>
        <v>Sonora</v>
      </c>
      <c r="K16" s="240"/>
      <c r="L16" s="240"/>
      <c r="M16" s="240"/>
      <c r="N16" s="240"/>
      <c r="O16" s="240"/>
      <c r="P16" s="239"/>
      <c r="Q16" s="241"/>
      <c r="R16" s="236" t="str">
        <f ca="1">IF(ISERROR($V16),"",OFFSET('Smelter Look-up'!$C$4,$V16-4,0)&amp;"")</f>
        <v>Caridad</v>
      </c>
      <c r="S16" s="250" t="str">
        <f t="shared" ca="1" si="0"/>
        <v>MX</v>
      </c>
      <c r="T16" s="250" t="str">
        <f ca="1">IF(B16="","",IF(ISERROR(MATCH($J16,SorP!$B$1:$B$6230,0)),"",INDIRECT("'SorP'!$A$"&amp;MATCH($J16,SorP!$B$1:$B$6230,0))))</f>
        <v>MX-SON</v>
      </c>
      <c r="U16" s="280"/>
      <c r="V16" s="281">
        <f ca="1">IF(C16="",NA(),MATCH($B16&amp;$C16,'Smelter Look-up'!$J:$J,0))</f>
        <v>36</v>
      </c>
      <c r="W16" s="282"/>
      <c r="X16" s="282">
        <f t="shared" ca="1" si="1"/>
        <v>0</v>
      </c>
      <c r="Y16" s="282"/>
      <c r="Z16" s="282"/>
      <c r="AB16" s="284" t="str">
        <f t="shared" ca="1" si="2"/>
        <v>GoldCaridad</v>
      </c>
    </row>
    <row r="17" spans="1:28" s="283" customFormat="1" ht="38.25">
      <c r="A17" s="345" t="s">
        <v>763</v>
      </c>
      <c r="B17" s="236" t="str">
        <f ca="1">IF(LEN(A17)=0,"",INDEX('Smelter Look-up'!$A:$A,MATCH($A17,'Smelter Look-up'!$E:$E,0)))</f>
        <v>Gold</v>
      </c>
      <c r="C17" s="242" t="str">
        <f ca="1">IF(LEN(A17)=0,"",INDEX('Smelter Look-up'!$C:$C,MATCH($A17,'Smelter Look-up'!$E:$E,0)))</f>
        <v>Chimet S.p.A.</v>
      </c>
      <c r="D17" s="236"/>
      <c r="E17" s="236" t="str">
        <f ca="1">IF(ISERROR($V17),"",OFFSET('Smelter Look-up'!$D$4,$V17-4,0)&amp;"")</f>
        <v>ITALY</v>
      </c>
      <c r="F17" s="236" t="str">
        <f ca="1">IF(ISERROR($V17),"",OFFSET('Smelter Look-up'!$E$4,$V17-4,0))</f>
        <v>CID000233</v>
      </c>
      <c r="G17" s="236" t="str">
        <f ca="1">IF(C17=$X$4,"Enter smelter details", IF(ISERROR($V17),"",OFFSET('Smelter Look-up'!$F$4,$V17-4,0)))</f>
        <v>RMI</v>
      </c>
      <c r="H17" s="237">
        <f ca="1">IF(ISERROR($V17),"",OFFSET('Smelter Look-up'!$G$4,$V17-4,0))</f>
        <v>0</v>
      </c>
      <c r="I17" s="238" t="str">
        <f ca="1">IF(ISERROR($V17),"",OFFSET('Smelter Look-up'!$H$4,$V17-4,0))</f>
        <v>Arezzo</v>
      </c>
      <c r="J17" s="238" t="str">
        <f ca="1">IF(ISERROR($V17),"",OFFSET('Smelter Look-up'!$I$4,$V17-4,0))</f>
        <v>Toscana</v>
      </c>
      <c r="K17" s="240"/>
      <c r="L17" s="240"/>
      <c r="M17" s="240"/>
      <c r="N17" s="240"/>
      <c r="O17" s="240"/>
      <c r="P17" s="239"/>
      <c r="Q17" s="241"/>
      <c r="R17" s="236" t="str">
        <f ca="1">IF(ISERROR($V17),"",OFFSET('Smelter Look-up'!$C$4,$V17-4,0)&amp;"")</f>
        <v>Chimet S.p.A.</v>
      </c>
      <c r="S17" s="250" t="str">
        <f t="shared" ca="1" si="0"/>
        <v>IT</v>
      </c>
      <c r="T17" s="250" t="str">
        <f ca="1">IF(B17="","",IF(ISERROR(MATCH($J17,SorP!$B$1:$B$6230,0)),"",INDIRECT("'SorP'!$A$"&amp;MATCH($J17,SorP!$B$1:$B$6230,0))))</f>
        <v>IT-52</v>
      </c>
      <c r="U17" s="280"/>
      <c r="V17" s="281">
        <f ca="1">IF(C17="",NA(),MATCH($B17&amp;$C17,'Smelter Look-up'!$J:$J,0))</f>
        <v>44</v>
      </c>
      <c r="W17" s="282"/>
      <c r="X17" s="282">
        <f t="shared" ca="1" si="1"/>
        <v>0</v>
      </c>
      <c r="Y17" s="282"/>
      <c r="Z17" s="282"/>
      <c r="AB17" s="284" t="str">
        <f t="shared" ca="1" si="2"/>
        <v>GoldChimet S.p.A.</v>
      </c>
    </row>
    <row r="18" spans="1:28" s="283" customFormat="1" ht="38.25">
      <c r="A18" s="345" t="s">
        <v>764</v>
      </c>
      <c r="B18" s="236" t="str">
        <f ca="1">IF(LEN(A18)=0,"",INDEX('Smelter Look-up'!$A:$A,MATCH($A18,'Smelter Look-up'!$E:$E,0)))</f>
        <v>Gold</v>
      </c>
      <c r="C18" s="242" t="str">
        <f ca="1">IF(LEN(A18)=0,"",INDEX('Smelter Look-up'!$C:$C,MATCH($A18,'Smelter Look-up'!$E:$E,0)))</f>
        <v>Chugai Mining</v>
      </c>
      <c r="D18" s="236"/>
      <c r="E18" s="236" t="str">
        <f ca="1">IF(ISERROR($V18),"",OFFSET('Smelter Look-up'!$D$4,$V18-4,0)&amp;"")</f>
        <v>JAPAN</v>
      </c>
      <c r="F18" s="236" t="str">
        <f ca="1">IF(ISERROR($V18),"",OFFSET('Smelter Look-up'!$E$4,$V18-4,0))</f>
        <v>CID000264</v>
      </c>
      <c r="G18" s="236" t="str">
        <f ca="1">IF(C18=$X$4,"Enter smelter details", IF(ISERROR($V18),"",OFFSET('Smelter Look-up'!$F$4,$V18-4,0)))</f>
        <v>RMI</v>
      </c>
      <c r="H18" s="237">
        <f ca="1">IF(ISERROR($V18),"",OFFSET('Smelter Look-up'!$G$4,$V18-4,0))</f>
        <v>0</v>
      </c>
      <c r="I18" s="238" t="str">
        <f ca="1">IF(ISERROR($V18),"",OFFSET('Smelter Look-up'!$H$4,$V18-4,0))</f>
        <v>Chiyoda</v>
      </c>
      <c r="J18" s="238" t="str">
        <f ca="1">IF(ISERROR($V18),"",OFFSET('Smelter Look-up'!$I$4,$V18-4,0))</f>
        <v>Tokyo</v>
      </c>
      <c r="K18" s="240"/>
      <c r="L18" s="240"/>
      <c r="M18" s="240"/>
      <c r="N18" s="240"/>
      <c r="O18" s="240"/>
      <c r="P18" s="239"/>
      <c r="Q18" s="241"/>
      <c r="R18" s="236" t="str">
        <f ca="1">IF(ISERROR($V18),"",OFFSET('Smelter Look-up'!$C$4,$V18-4,0)&amp;"")</f>
        <v>Chugai Mining</v>
      </c>
      <c r="S18" s="250" t="str">
        <f t="shared" ca="1" si="0"/>
        <v>JP</v>
      </c>
      <c r="T18" s="250" t="str">
        <f ca="1">IF(B18="","",IF(ISERROR(MATCH($J18,SorP!$B$1:$B$6230,0)),"",INDIRECT("'SorP'!$A$"&amp;MATCH($J18,SorP!$B$1:$B$6230,0))))</f>
        <v>JP-13</v>
      </c>
      <c r="U18" s="280"/>
      <c r="V18" s="281">
        <f ca="1">IF(C18="",NA(),MATCH($B18&amp;$C18,'Smelter Look-up'!$J:$J,0))</f>
        <v>47</v>
      </c>
      <c r="W18" s="282"/>
      <c r="X18" s="282">
        <f t="shared" ca="1" si="1"/>
        <v>0</v>
      </c>
      <c r="Y18" s="282"/>
      <c r="Z18" s="282"/>
      <c r="AB18" s="284" t="str">
        <f t="shared" ca="1" si="2"/>
        <v>GoldChugai Mining</v>
      </c>
    </row>
    <row r="19" spans="1:28" s="283" customFormat="1" ht="25.5">
      <c r="A19" s="345" t="s">
        <v>771</v>
      </c>
      <c r="B19" s="236" t="str">
        <f ca="1">IF(LEN(A19)=0,"",INDEX('Smelter Look-up'!$A:$A,MATCH($A19,'Smelter Look-up'!$E:$E,0)))</f>
        <v>Gold</v>
      </c>
      <c r="C19" s="242" t="str">
        <f ca="1">IF(LEN(A19)=0,"",INDEX('Smelter Look-up'!$C:$C,MATCH($A19,'Smelter Look-up'!$E:$E,0)))</f>
        <v>Dowa</v>
      </c>
      <c r="D19" s="236"/>
      <c r="E19" s="236" t="str">
        <f ca="1">IF(ISERROR($V19),"",OFFSET('Smelter Look-up'!$D$4,$V19-4,0)&amp;"")</f>
        <v>JAPAN</v>
      </c>
      <c r="F19" s="236" t="str">
        <f ca="1">IF(ISERROR($V19),"",OFFSET('Smelter Look-up'!$E$4,$V19-4,0))</f>
        <v>CID000401</v>
      </c>
      <c r="G19" s="236" t="str">
        <f ca="1">IF(C19=$X$4,"Enter smelter details", IF(ISERROR($V19),"",OFFSET('Smelter Look-up'!$F$4,$V19-4,0)))</f>
        <v>RMI</v>
      </c>
      <c r="H19" s="237">
        <f ca="1">IF(ISERROR($V19),"",OFFSET('Smelter Look-up'!$G$4,$V19-4,0))</f>
        <v>0</v>
      </c>
      <c r="I19" s="238" t="str">
        <f ca="1">IF(ISERROR($V19),"",OFFSET('Smelter Look-up'!$H$4,$V19-4,0))</f>
        <v>Kosaka</v>
      </c>
      <c r="J19" s="238" t="str">
        <f ca="1">IF(ISERROR($V19),"",OFFSET('Smelter Look-up'!$I$4,$V19-4,0))</f>
        <v>Akita</v>
      </c>
      <c r="K19" s="240"/>
      <c r="L19" s="240"/>
      <c r="M19" s="240"/>
      <c r="N19" s="240"/>
      <c r="O19" s="240"/>
      <c r="P19" s="239"/>
      <c r="Q19" s="241"/>
      <c r="R19" s="236" t="str">
        <f ca="1">IF(ISERROR($V19),"",OFFSET('Smelter Look-up'!$C$4,$V19-4,0)&amp;"")</f>
        <v>Dowa</v>
      </c>
      <c r="S19" s="250" t="str">
        <f t="shared" ca="1" si="0"/>
        <v>JP</v>
      </c>
      <c r="T19" s="250" t="str">
        <f ca="1">IF(B19="","",IF(ISERROR(MATCH($J19,SorP!$B$1:$B$6230,0)),"",INDIRECT("'SorP'!$A$"&amp;MATCH($J19,SorP!$B$1:$B$6230,0))))</f>
        <v>JP-05</v>
      </c>
      <c r="U19" s="280"/>
      <c r="V19" s="281">
        <f ca="1">IF(C19="",NA(),MATCH($B19&amp;$C19,'Smelter Look-up'!$J:$J,0))</f>
        <v>57</v>
      </c>
      <c r="W19" s="282"/>
      <c r="X19" s="282">
        <f t="shared" ca="1" si="1"/>
        <v>0</v>
      </c>
      <c r="Y19" s="282"/>
      <c r="Z19" s="282"/>
      <c r="AB19" s="284" t="str">
        <f t="shared" ca="1" si="2"/>
        <v>GoldDowa</v>
      </c>
    </row>
    <row r="20" spans="1:28" s="283" customFormat="1" ht="51">
      <c r="A20" s="345" t="s">
        <v>776</v>
      </c>
      <c r="B20" s="236" t="str">
        <f ca="1">IF(LEN(A20)=0,"",INDEX('Smelter Look-up'!$A:$A,MATCH($A20,'Smelter Look-up'!$E:$E,0)))</f>
        <v>Gold</v>
      </c>
      <c r="C20" s="242" t="str">
        <f ca="1">IF(LEN(A20)=0,"",INDEX('Smelter Look-up'!$C:$C,MATCH($A20,'Smelter Look-up'!$E:$E,0)))</f>
        <v>Heimerle + Meule GmbH</v>
      </c>
      <c r="D20" s="236"/>
      <c r="E20" s="236" t="str">
        <f ca="1">IF(ISERROR($V20),"",OFFSET('Smelter Look-up'!$D$4,$V20-4,0)&amp;"")</f>
        <v>GERMANY</v>
      </c>
      <c r="F20" s="236" t="str">
        <f ca="1">IF(ISERROR($V20),"",OFFSET('Smelter Look-up'!$E$4,$V20-4,0))</f>
        <v>CID000694</v>
      </c>
      <c r="G20" s="236" t="str">
        <f ca="1">IF(C20=$X$4,"Enter smelter details", IF(ISERROR($V20),"",OFFSET('Smelter Look-up'!$F$4,$V20-4,0)))</f>
        <v>RMI</v>
      </c>
      <c r="H20" s="237">
        <f ca="1">IF(ISERROR($V20),"",OFFSET('Smelter Look-up'!$G$4,$V20-4,0))</f>
        <v>0</v>
      </c>
      <c r="I20" s="238" t="str">
        <f ca="1">IF(ISERROR($V20),"",OFFSET('Smelter Look-up'!$H$4,$V20-4,0))</f>
        <v>Pforzheim</v>
      </c>
      <c r="J20" s="238" t="str">
        <f ca="1">IF(ISERROR($V20),"",OFFSET('Smelter Look-up'!$I$4,$V20-4,0))</f>
        <v>Baden-Württemberg</v>
      </c>
      <c r="K20" s="240"/>
      <c r="L20" s="240"/>
      <c r="M20" s="240"/>
      <c r="N20" s="240"/>
      <c r="O20" s="240"/>
      <c r="P20" s="239"/>
      <c r="Q20" s="241"/>
      <c r="R20" s="236" t="str">
        <f ca="1">IF(ISERROR($V20),"",OFFSET('Smelter Look-up'!$C$4,$V20-4,0)&amp;"")</f>
        <v>Heimerle + Meule GmbH</v>
      </c>
      <c r="S20" s="250" t="str">
        <f t="shared" ca="1" si="0"/>
        <v>DE</v>
      </c>
      <c r="T20" s="250" t="str">
        <f ca="1">IF(B20="","",IF(ISERROR(MATCH($J20,SorP!$B$1:$B$6230,0)),"",INDIRECT("'SorP'!$A$"&amp;MATCH($J20,SorP!$B$1:$B$6230,0))))</f>
        <v>DE-BW</v>
      </c>
      <c r="U20" s="280"/>
      <c r="V20" s="281">
        <f ca="1">IF(C20="",NA(),MATCH($B20&amp;$C20,'Smelter Look-up'!$J:$J,0))</f>
        <v>82</v>
      </c>
      <c r="W20" s="282"/>
      <c r="X20" s="282">
        <f t="shared" ca="1" si="1"/>
        <v>0</v>
      </c>
      <c r="Y20" s="282"/>
      <c r="Z20" s="282"/>
      <c r="AB20" s="284" t="str">
        <f t="shared" ca="1" si="2"/>
        <v>GoldHeimerle + Meule GmbH</v>
      </c>
    </row>
    <row r="21" spans="1:28" s="283" customFormat="1" ht="76.5">
      <c r="A21" s="345" t="s">
        <v>782</v>
      </c>
      <c r="B21" s="236" t="str">
        <f ca="1">IF(LEN(A21)=0,"",INDEX('Smelter Look-up'!$A:$A,MATCH($A21,'Smelter Look-up'!$E:$E,0)))</f>
        <v>Gold</v>
      </c>
      <c r="C21" s="242" t="str">
        <f ca="1">IF(LEN(A21)=0,"",INDEX('Smelter Look-up'!$C:$C,MATCH($A21,'Smelter Look-up'!$E:$E,0)))</f>
        <v>Ishifuku Metal Industry Co., Ltd.</v>
      </c>
      <c r="D21" s="236"/>
      <c r="E21" s="236" t="str">
        <f ca="1">IF(ISERROR($V21),"",OFFSET('Smelter Look-up'!$D$4,$V21-4,0)&amp;"")</f>
        <v>JAPAN</v>
      </c>
      <c r="F21" s="236" t="str">
        <f ca="1">IF(ISERROR($V21),"",OFFSET('Smelter Look-up'!$E$4,$V21-4,0))</f>
        <v>CID000807</v>
      </c>
      <c r="G21" s="236" t="str">
        <f ca="1">IF(C21=$X$4,"Enter smelter details", IF(ISERROR($V21),"",OFFSET('Smelter Look-up'!$F$4,$V21-4,0)))</f>
        <v>RMI</v>
      </c>
      <c r="H21" s="237">
        <f ca="1">IF(ISERROR($V21),"",OFFSET('Smelter Look-up'!$G$4,$V21-4,0))</f>
        <v>0</v>
      </c>
      <c r="I21" s="238" t="str">
        <f ca="1">IF(ISERROR($V21),"",OFFSET('Smelter Look-up'!$H$4,$V21-4,0))</f>
        <v>Soka</v>
      </c>
      <c r="J21" s="238" t="str">
        <f ca="1">IF(ISERROR($V21),"",OFFSET('Smelter Look-up'!$I$4,$V21-4,0))</f>
        <v>Saitama</v>
      </c>
      <c r="K21" s="240"/>
      <c r="L21" s="240"/>
      <c r="M21" s="240"/>
      <c r="N21" s="240"/>
      <c r="O21" s="240"/>
      <c r="P21" s="239"/>
      <c r="Q21" s="241"/>
      <c r="R21" s="236" t="str">
        <f ca="1">IF(ISERROR($V21),"",OFFSET('Smelter Look-up'!$C$4,$V21-4,0)&amp;"")</f>
        <v>Ishifuku Metal Industry Co., Ltd.</v>
      </c>
      <c r="S21" s="250" t="str">
        <f t="shared" ca="1" si="0"/>
        <v>JP</v>
      </c>
      <c r="T21" s="250" t="str">
        <f ca="1">IF(B21="","",IF(ISERROR(MATCH($J21,SorP!$B$1:$B$6230,0)),"",INDIRECT("'SorP'!$A$"&amp;MATCH($J21,SorP!$B$1:$B$6230,0))))</f>
        <v>JP-11</v>
      </c>
      <c r="U21" s="280"/>
      <c r="V21" s="281">
        <f ca="1">IF(C21="",NA(),MATCH($B21&amp;$C21,'Smelter Look-up'!$J:$J,0))</f>
        <v>96</v>
      </c>
      <c r="W21" s="282"/>
      <c r="X21" s="282">
        <f t="shared" ca="1" si="1"/>
        <v>0</v>
      </c>
      <c r="Y21" s="282"/>
      <c r="Z21" s="282"/>
      <c r="AB21" s="284" t="str">
        <f t="shared" ca="1" si="2"/>
        <v>GoldIshifuku Metal Industry Co., Ltd.</v>
      </c>
    </row>
    <row r="22" spans="1:28" s="283" customFormat="1" ht="63.75">
      <c r="A22" s="345" t="s">
        <v>786</v>
      </c>
      <c r="B22" s="236" t="str">
        <f ca="1">IF(LEN(A22)=0,"",INDEX('Smelter Look-up'!$A:$A,MATCH($A22,'Smelter Look-up'!$E:$E,0)))</f>
        <v>Gold</v>
      </c>
      <c r="C22" s="242" t="str">
        <f ca="1">IF(LEN(A22)=0,"",INDEX('Smelter Look-up'!$C:$C,MATCH($A22,'Smelter Look-up'!$E:$E,0)))</f>
        <v>Asahi Refining USA Inc.</v>
      </c>
      <c r="D22" s="236"/>
      <c r="E22" s="236" t="str">
        <f ca="1">IF(ISERROR($V22),"",OFFSET('Smelter Look-up'!$D$4,$V22-4,0)&amp;"")</f>
        <v>UNITED STATES OF AMERICA</v>
      </c>
      <c r="F22" s="236" t="str">
        <f ca="1">IF(ISERROR($V22),"",OFFSET('Smelter Look-up'!$E$4,$V22-4,0))</f>
        <v>CID000920</v>
      </c>
      <c r="G22" s="236" t="str">
        <f ca="1">IF(C22=$X$4,"Enter smelter details", IF(ISERROR($V22),"",OFFSET('Smelter Look-up'!$F$4,$V22-4,0)))</f>
        <v>RMI</v>
      </c>
      <c r="H22" s="237">
        <f ca="1">IF(ISERROR($V22),"",OFFSET('Smelter Look-up'!$G$4,$V22-4,0))</f>
        <v>0</v>
      </c>
      <c r="I22" s="238" t="str">
        <f ca="1">IF(ISERROR($V22),"",OFFSET('Smelter Look-up'!$H$4,$V22-4,0))</f>
        <v>Salt Lake City</v>
      </c>
      <c r="J22" s="238" t="str">
        <f ca="1">IF(ISERROR($V22),"",OFFSET('Smelter Look-up'!$I$4,$V22-4,0))</f>
        <v>Utah</v>
      </c>
      <c r="K22" s="240"/>
      <c r="L22" s="240"/>
      <c r="M22" s="240"/>
      <c r="N22" s="240"/>
      <c r="O22" s="240"/>
      <c r="P22" s="239"/>
      <c r="Q22" s="241"/>
      <c r="R22" s="236" t="str">
        <f ca="1">IF(ISERROR($V22),"",OFFSET('Smelter Look-up'!$C$4,$V22-4,0)&amp;"")</f>
        <v>Asahi Refining USA Inc.</v>
      </c>
      <c r="S22" s="250" t="str">
        <f t="shared" ca="1" si="0"/>
        <v>US</v>
      </c>
      <c r="T22" s="250" t="str">
        <f ca="1">IF(B22="","",IF(ISERROR(MATCH($J22,SorP!$B$1:$B$6230,0)),"",INDIRECT("'SorP'!$A$"&amp;MATCH($J22,SorP!$B$1:$B$6230,0))))</f>
        <v>US-UT</v>
      </c>
      <c r="U22" s="280"/>
      <c r="V22" s="281">
        <f ca="1">IF(C22="",NA(),MATCH($B22&amp;$C22,'Smelter Look-up'!$J:$J,0))</f>
        <v>24</v>
      </c>
      <c r="W22" s="282"/>
      <c r="X22" s="282">
        <f t="shared" ca="1" si="1"/>
        <v>0</v>
      </c>
      <c r="Y22" s="282"/>
      <c r="Z22" s="282"/>
      <c r="AB22" s="284" t="str">
        <f t="shared" ca="1" si="2"/>
        <v>GoldAsahi Refining USA Inc.</v>
      </c>
    </row>
    <row r="23" spans="1:28" s="283" customFormat="1" ht="63.75">
      <c r="A23" s="345" t="s">
        <v>787</v>
      </c>
      <c r="B23" s="236" t="str">
        <f ca="1">IF(LEN(A23)=0,"",INDEX('Smelter Look-up'!$A:$A,MATCH($A23,'Smelter Look-up'!$E:$E,0)))</f>
        <v>Gold</v>
      </c>
      <c r="C23" s="242" t="str">
        <f ca="1">IF(LEN(A23)=0,"",INDEX('Smelter Look-up'!$C:$C,MATCH($A23,'Smelter Look-up'!$E:$E,0)))</f>
        <v>Asahi Refining Canada Ltd.</v>
      </c>
      <c r="D23" s="236"/>
      <c r="E23" s="236" t="str">
        <f ca="1">IF(ISERROR($V23),"",OFFSET('Smelter Look-up'!$D$4,$V23-4,0)&amp;"")</f>
        <v>CANADA</v>
      </c>
      <c r="F23" s="236" t="str">
        <f ca="1">IF(ISERROR($V23),"",OFFSET('Smelter Look-up'!$E$4,$V23-4,0))</f>
        <v>CID000924</v>
      </c>
      <c r="G23" s="236" t="str">
        <f ca="1">IF(C23=$X$4,"Enter smelter details", IF(ISERROR($V23),"",OFFSET('Smelter Look-up'!$F$4,$V23-4,0)))</f>
        <v>RMI</v>
      </c>
      <c r="H23" s="237">
        <f ca="1">IF(ISERROR($V23),"",OFFSET('Smelter Look-up'!$G$4,$V23-4,0))</f>
        <v>0</v>
      </c>
      <c r="I23" s="238" t="str">
        <f ca="1">IF(ISERROR($V23),"",OFFSET('Smelter Look-up'!$H$4,$V23-4,0))</f>
        <v>Brampton</v>
      </c>
      <c r="J23" s="238" t="str">
        <f ca="1">IF(ISERROR($V23),"",OFFSET('Smelter Look-up'!$I$4,$V23-4,0))</f>
        <v>Ontario</v>
      </c>
      <c r="K23" s="240"/>
      <c r="L23" s="240"/>
      <c r="M23" s="240"/>
      <c r="N23" s="240"/>
      <c r="O23" s="240"/>
      <c r="P23" s="239"/>
      <c r="Q23" s="241"/>
      <c r="R23" s="236" t="str">
        <f ca="1">IF(ISERROR($V23),"",OFFSET('Smelter Look-up'!$C$4,$V23-4,0)&amp;"")</f>
        <v>Asahi Refining Canada Ltd.</v>
      </c>
      <c r="S23" s="250" t="str">
        <f t="shared" ca="1" si="0"/>
        <v>CA</v>
      </c>
      <c r="T23" s="250" t="str">
        <f ca="1">IF(B23="","",IF(ISERROR(MATCH($J23,SorP!$B$1:$B$6230,0)),"",INDIRECT("'SorP'!$A$"&amp;MATCH($J23,SorP!$B$1:$B$6230,0))))</f>
        <v>CA-ON</v>
      </c>
      <c r="U23" s="280"/>
      <c r="V23" s="281">
        <f ca="1">IF(C23="",NA(),MATCH($B23&amp;$C23,'Smelter Look-up'!$J:$J,0))</f>
        <v>23</v>
      </c>
      <c r="W23" s="282"/>
      <c r="X23" s="282">
        <f t="shared" ca="1" si="1"/>
        <v>0</v>
      </c>
      <c r="Y23" s="282"/>
      <c r="Z23" s="282"/>
      <c r="AB23" s="284" t="str">
        <f t="shared" ca="1" si="2"/>
        <v>GoldAsahi Refining Canada Ltd.</v>
      </c>
    </row>
    <row r="24" spans="1:28" s="283" customFormat="1" ht="102">
      <c r="A24" s="345" t="s">
        <v>842</v>
      </c>
      <c r="B24" s="236" t="str">
        <f ca="1">IF(LEN(A24)=0,"",INDEX('Smelter Look-up'!$A:$A,MATCH($A24,'Smelter Look-up'!$E:$E,0)))</f>
        <v>Gold</v>
      </c>
      <c r="C24" s="242" t="str">
        <f ca="1">IF(LEN(A24)=0,"",INDEX('Smelter Look-up'!$C:$C,MATCH($A24,'Smelter Look-up'!$E:$E,0)))</f>
        <v>Western Australian Mint (T/a The Perth Mint)</v>
      </c>
      <c r="D24" s="236"/>
      <c r="E24" s="236" t="str">
        <f ca="1">IF(ISERROR($V24),"",OFFSET('Smelter Look-up'!$D$4,$V24-4,0)&amp;"")</f>
        <v>AUSTRALIA</v>
      </c>
      <c r="F24" s="236" t="str">
        <f ca="1">IF(ISERROR($V24),"",OFFSET('Smelter Look-up'!$E$4,$V24-4,0))</f>
        <v>CID002030</v>
      </c>
      <c r="G24" s="236" t="str">
        <f ca="1">IF(C24=$X$4,"Enter smelter details", IF(ISERROR($V24),"",OFFSET('Smelter Look-up'!$F$4,$V24-4,0)))</f>
        <v>RMI</v>
      </c>
      <c r="H24" s="237">
        <f ca="1">IF(ISERROR($V24),"",OFFSET('Smelter Look-up'!$G$4,$V24-4,0))</f>
        <v>0</v>
      </c>
      <c r="I24" s="238" t="str">
        <f ca="1">IF(ISERROR($V24),"",OFFSET('Smelter Look-up'!$H$4,$V24-4,0))</f>
        <v>Newburn</v>
      </c>
      <c r="J24" s="238" t="str">
        <f ca="1">IF(ISERROR($V24),"",OFFSET('Smelter Look-up'!$I$4,$V24-4,0))</f>
        <v>Western Australia</v>
      </c>
      <c r="K24" s="240"/>
      <c r="L24" s="240"/>
      <c r="M24" s="240"/>
      <c r="N24" s="240"/>
      <c r="O24" s="240"/>
      <c r="P24" s="239"/>
      <c r="Q24" s="241"/>
      <c r="R24" s="236" t="str">
        <f ca="1">IF(ISERROR($V24),"",OFFSET('Smelter Look-up'!$C$4,$V24-4,0)&amp;"")</f>
        <v>Western Australian Mint (T/a The Perth Mint)</v>
      </c>
      <c r="S24" s="250" t="str">
        <f t="shared" ca="1" si="0"/>
        <v>AU</v>
      </c>
      <c r="T24" s="250" t="str">
        <f ca="1">IF(B24="","",IF(ISERROR(MATCH($J24,SorP!$B$1:$B$6230,0)),"",INDIRECT("'SorP'!$A$"&amp;MATCH($J24,SorP!$B$1:$B$6230,0))))</f>
        <v>AU-WA</v>
      </c>
      <c r="U24" s="280"/>
      <c r="V24" s="281">
        <f ca="1">IF(C24="",NA(),MATCH($B24&amp;$C24,'Smelter Look-up'!$J:$J,0))</f>
        <v>258</v>
      </c>
      <c r="W24" s="282"/>
      <c r="X24" s="282">
        <f t="shared" ca="1" si="1"/>
        <v>0</v>
      </c>
      <c r="Y24" s="282"/>
      <c r="Z24" s="282"/>
      <c r="AB24" s="284" t="str">
        <f t="shared" ca="1" si="2"/>
        <v>GoldWestern Australian Mint (T/a The Perth Mint)</v>
      </c>
    </row>
    <row r="25" spans="1:28" s="283" customFormat="1" ht="76.5">
      <c r="A25" s="345" t="s">
        <v>747</v>
      </c>
      <c r="B25" s="236" t="str">
        <f ca="1">IF(LEN(A25)=0,"",INDEX('Smelter Look-up'!$A:$A,MATCH($A25,'Smelter Look-up'!$E:$E,0)))</f>
        <v>Gold</v>
      </c>
      <c r="C25" s="242" t="str">
        <f ca="1">IF(LEN(A25)=0,"",INDEX('Smelter Look-up'!$C:$C,MATCH($A25,'Smelter Look-up'!$E:$E,0)))</f>
        <v>Aida Chemical Industries Co., Ltd.</v>
      </c>
      <c r="D25" s="236"/>
      <c r="E25" s="236" t="str">
        <f ca="1">IF(ISERROR($V25),"",OFFSET('Smelter Look-up'!$D$4,$V25-4,0)&amp;"")</f>
        <v>JAPAN</v>
      </c>
      <c r="F25" s="236" t="str">
        <f ca="1">IF(ISERROR($V25),"",OFFSET('Smelter Look-up'!$E$4,$V25-4,0))</f>
        <v>CID000019</v>
      </c>
      <c r="G25" s="236" t="str">
        <f ca="1">IF(C25=$X$4,"Enter smelter details", IF(ISERROR($V25),"",OFFSET('Smelter Look-up'!$F$4,$V25-4,0)))</f>
        <v>RMI</v>
      </c>
      <c r="H25" s="237">
        <f ca="1">IF(ISERROR($V25),"",OFFSET('Smelter Look-up'!$G$4,$V25-4,0))</f>
        <v>0</v>
      </c>
      <c r="I25" s="238" t="str">
        <f ca="1">IF(ISERROR($V25),"",OFFSET('Smelter Look-up'!$H$4,$V25-4,0))</f>
        <v>Fuchu</v>
      </c>
      <c r="J25" s="238" t="str">
        <f ca="1">IF(ISERROR($V25),"",OFFSET('Smelter Look-up'!$I$4,$V25-4,0))</f>
        <v>Tokyo</v>
      </c>
      <c r="K25" s="240"/>
      <c r="L25" s="240"/>
      <c r="M25" s="240"/>
      <c r="N25" s="240"/>
      <c r="O25" s="240"/>
      <c r="P25" s="239"/>
      <c r="Q25" s="241"/>
      <c r="R25" s="236" t="str">
        <f ca="1">IF(ISERROR($V25),"",OFFSET('Smelter Look-up'!$C$4,$V25-4,0)&amp;"")</f>
        <v>Aida Chemical Industries Co., Ltd.</v>
      </c>
      <c r="S25" s="250" t="str">
        <f t="shared" ca="1" si="0"/>
        <v>JP</v>
      </c>
      <c r="T25" s="250" t="str">
        <f ca="1">IF(B25="","",IF(ISERROR(MATCH($J25,SorP!$B$1:$B$6230,0)),"",INDIRECT("'SorP'!$A$"&amp;MATCH($J25,SorP!$B$1:$B$6230,0))))</f>
        <v>JP-13</v>
      </c>
      <c r="U25" s="280"/>
      <c r="V25" s="281">
        <f ca="1">IF(C25="",NA(),MATCH($B25&amp;$C25,'Smelter Look-up'!$J:$J,0))</f>
        <v>10</v>
      </c>
      <c r="W25" s="282"/>
      <c r="X25" s="282">
        <f t="shared" ca="1" si="1"/>
        <v>0</v>
      </c>
      <c r="Y25" s="282"/>
      <c r="Z25" s="282"/>
      <c r="AB25" s="284" t="str">
        <f t="shared" ca="1" si="2"/>
        <v>GoldAida Chemical Industries Co., Ltd.</v>
      </c>
    </row>
    <row r="26" spans="1:28" s="283" customFormat="1" ht="25.5">
      <c r="A26" s="345" t="s">
        <v>755</v>
      </c>
      <c r="B26" s="236" t="str">
        <f ca="1">IF(LEN(A26)=0,"",INDEX('Smelter Look-up'!$A:$A,MATCH($A26,'Smelter Look-up'!$E:$E,0)))</f>
        <v>Gold</v>
      </c>
      <c r="C26" s="242" t="str">
        <f ca="1">IF(LEN(A26)=0,"",INDEX('Smelter Look-up'!$C:$C,MATCH($A26,'Smelter Look-up'!$E:$E,0)))</f>
        <v>Aurubis AG</v>
      </c>
      <c r="D26" s="236"/>
      <c r="E26" s="236" t="str">
        <f ca="1">IF(ISERROR($V26),"",OFFSET('Smelter Look-up'!$D$4,$V26-4,0)&amp;"")</f>
        <v>GERMANY</v>
      </c>
      <c r="F26" s="236" t="str">
        <f ca="1">IF(ISERROR($V26),"",OFFSET('Smelter Look-up'!$E$4,$V26-4,0))</f>
        <v>CID000113</v>
      </c>
      <c r="G26" s="236" t="str">
        <f ca="1">IF(C26=$X$4,"Enter smelter details", IF(ISERROR($V26),"",OFFSET('Smelter Look-up'!$F$4,$V26-4,0)))</f>
        <v>RMI</v>
      </c>
      <c r="H26" s="237">
        <f ca="1">IF(ISERROR($V26),"",OFFSET('Smelter Look-up'!$G$4,$V26-4,0))</f>
        <v>0</v>
      </c>
      <c r="I26" s="238" t="str">
        <f ca="1">IF(ISERROR($V26),"",OFFSET('Smelter Look-up'!$H$4,$V26-4,0))</f>
        <v>Hamburg</v>
      </c>
      <c r="J26" s="238" t="str">
        <f ca="1">IF(ISERROR($V26),"",OFFSET('Smelter Look-up'!$I$4,$V26-4,0))</f>
        <v>Hamburg</v>
      </c>
      <c r="K26" s="240"/>
      <c r="L26" s="240"/>
      <c r="M26" s="240"/>
      <c r="N26" s="240"/>
      <c r="O26" s="240"/>
      <c r="P26" s="239"/>
      <c r="Q26" s="241"/>
      <c r="R26" s="236" t="str">
        <f ca="1">IF(ISERROR($V26),"",OFFSET('Smelter Look-up'!$C$4,$V26-4,0)&amp;"")</f>
        <v>Aurubis AG</v>
      </c>
      <c r="S26" s="250" t="str">
        <f t="shared" ca="1" si="0"/>
        <v>DE</v>
      </c>
      <c r="T26" s="250" t="str">
        <f ca="1">IF(B26="","",IF(ISERROR(MATCH($J26,SorP!$B$1:$B$6230,0)),"",INDIRECT("'SorP'!$A$"&amp;MATCH($J26,SorP!$B$1:$B$6230,0))))</f>
        <v>DE-HH</v>
      </c>
      <c r="U26" s="280"/>
      <c r="V26" s="281">
        <f ca="1">IF(C26="",NA(),MATCH($B26&amp;$C26,'Smelter Look-up'!$J:$J,0))</f>
        <v>29</v>
      </c>
      <c r="W26" s="282"/>
      <c r="X26" s="282">
        <f t="shared" ca="1" si="1"/>
        <v>0</v>
      </c>
      <c r="Y26" s="282"/>
      <c r="Z26" s="282"/>
      <c r="AB26" s="284" t="str">
        <f t="shared" ca="1" si="2"/>
        <v>GoldAurubis AG</v>
      </c>
    </row>
    <row r="27" spans="1:28" s="283" customFormat="1" ht="127.5">
      <c r="A27" s="345" t="s">
        <v>756</v>
      </c>
      <c r="B27" s="236" t="str">
        <f ca="1">IF(LEN(A27)=0,"",INDEX('Smelter Look-up'!$A:$A,MATCH($A27,'Smelter Look-up'!$E:$E,0)))</f>
        <v>Gold</v>
      </c>
      <c r="C27" s="242" t="str">
        <f ca="1">IF(LEN(A27)=0,"",INDEX('Smelter Look-up'!$C:$C,MATCH($A27,'Smelter Look-up'!$E:$E,0)))</f>
        <v>Bangko Sentral ng Pilipinas (Central Bank of the Philippines)</v>
      </c>
      <c r="D27" s="236"/>
      <c r="E27" s="236" t="str">
        <f ca="1">IF(ISERROR($V27),"",OFFSET('Smelter Look-up'!$D$4,$V27-4,0)&amp;"")</f>
        <v>PHILIPPINES</v>
      </c>
      <c r="F27" s="236" t="str">
        <f ca="1">IF(ISERROR($V27),"",OFFSET('Smelter Look-up'!$E$4,$V27-4,0))</f>
        <v>CID000128</v>
      </c>
      <c r="G27" s="236" t="str">
        <f ca="1">IF(C27=$X$4,"Enter smelter details", IF(ISERROR($V27),"",OFFSET('Smelter Look-up'!$F$4,$V27-4,0)))</f>
        <v>RMI</v>
      </c>
      <c r="H27" s="237">
        <f ca="1">IF(ISERROR($V27),"",OFFSET('Smelter Look-up'!$G$4,$V27-4,0))</f>
        <v>0</v>
      </c>
      <c r="I27" s="238" t="str">
        <f ca="1">IF(ISERROR($V27),"",OFFSET('Smelter Look-up'!$H$4,$V27-4,0))</f>
        <v>Quezon City</v>
      </c>
      <c r="J27" s="238" t="str">
        <f ca="1">IF(ISERROR($V27),"",OFFSET('Smelter Look-up'!$I$4,$V27-4,0))</f>
        <v>Rizal</v>
      </c>
      <c r="K27" s="240"/>
      <c r="L27" s="240"/>
      <c r="M27" s="240"/>
      <c r="N27" s="240"/>
      <c r="O27" s="240"/>
      <c r="P27" s="239"/>
      <c r="Q27" s="241"/>
      <c r="R27" s="236" t="str">
        <f ca="1">IF(ISERROR($V27),"",OFFSET('Smelter Look-up'!$C$4,$V27-4,0)&amp;"")</f>
        <v>Bangko Sentral ng Pilipinas (Central Bank of the Philippines)</v>
      </c>
      <c r="S27" s="250" t="str">
        <f t="shared" ca="1" si="0"/>
        <v>PH</v>
      </c>
      <c r="T27" s="250" t="str">
        <f ca="1">IF(B27="","",IF(ISERROR(MATCH($J27,SorP!$B$1:$B$6230,0)),"",INDIRECT("'SorP'!$A$"&amp;MATCH($J27,SorP!$B$1:$B$6230,0))))</f>
        <v>PH-RIZ</v>
      </c>
      <c r="U27" s="280"/>
      <c r="V27" s="281">
        <f ca="1">IF(C27="",NA(),MATCH($B27&amp;$C27,'Smelter Look-up'!$J:$J,0))</f>
        <v>33</v>
      </c>
      <c r="W27" s="282"/>
      <c r="X27" s="282">
        <f t="shared" ca="1" si="1"/>
        <v>0</v>
      </c>
      <c r="Y27" s="282"/>
      <c r="Z27" s="282"/>
      <c r="AB27" s="284" t="str">
        <f t="shared" ca="1" si="2"/>
        <v>GoldBangko Sentral ng Pilipinas (Central Bank of the Philippines)</v>
      </c>
    </row>
    <row r="28" spans="1:28" s="283" customFormat="1" ht="25.5">
      <c r="A28" s="345" t="s">
        <v>757</v>
      </c>
      <c r="B28" s="236" t="str">
        <f ca="1">IF(LEN(A28)=0,"",INDEX('Smelter Look-up'!$A:$A,MATCH($A28,'Smelter Look-up'!$E:$E,0)))</f>
        <v>Gold</v>
      </c>
      <c r="C28" s="242" t="str">
        <f ca="1">IF(LEN(A28)=0,"",INDEX('Smelter Look-up'!$C:$C,MATCH($A28,'Smelter Look-up'!$E:$E,0)))</f>
        <v>Boliden AB</v>
      </c>
      <c r="D28" s="236"/>
      <c r="E28" s="236" t="str">
        <f ca="1">IF(ISERROR($V28),"",OFFSET('Smelter Look-up'!$D$4,$V28-4,0)&amp;"")</f>
        <v>SWEDEN</v>
      </c>
      <c r="F28" s="236" t="str">
        <f ca="1">IF(ISERROR($V28),"",OFFSET('Smelter Look-up'!$E$4,$V28-4,0))</f>
        <v>CID000157</v>
      </c>
      <c r="G28" s="236" t="str">
        <f ca="1">IF(C28=$X$4,"Enter smelter details", IF(ISERROR($V28),"",OFFSET('Smelter Look-up'!$F$4,$V28-4,0)))</f>
        <v>RMI</v>
      </c>
      <c r="H28" s="237">
        <f ca="1">IF(ISERROR($V28),"",OFFSET('Smelter Look-up'!$G$4,$V28-4,0))</f>
        <v>0</v>
      </c>
      <c r="I28" s="238" t="str">
        <f ca="1">IF(ISERROR($V28),"",OFFSET('Smelter Look-up'!$H$4,$V28-4,0))</f>
        <v>Skelleftehamn</v>
      </c>
      <c r="J28" s="238" t="str">
        <f ca="1">IF(ISERROR($V28),"",OFFSET('Smelter Look-up'!$I$4,$V28-4,0))</f>
        <v>Västerbottens län [SE-24]</v>
      </c>
      <c r="K28" s="240"/>
      <c r="L28" s="240"/>
      <c r="M28" s="240"/>
      <c r="N28" s="240"/>
      <c r="O28" s="240"/>
      <c r="P28" s="239"/>
      <c r="Q28" s="241"/>
      <c r="R28" s="236" t="str">
        <f ca="1">IF(ISERROR($V28),"",OFFSET('Smelter Look-up'!$C$4,$V28-4,0)&amp;"")</f>
        <v>Boliden AB</v>
      </c>
      <c r="S28" s="250" t="str">
        <f t="shared" ca="1" si="0"/>
        <v>SE</v>
      </c>
      <c r="T28" s="250" t="str">
        <f ca="1">IF(B28="","",IF(ISERROR(MATCH($J28,SorP!$B$1:$B$6230,0)),"",INDIRECT("'SorP'!$A$"&amp;MATCH($J28,SorP!$B$1:$B$6230,0))))</f>
        <v>SE-AC</v>
      </c>
      <c r="U28" s="280"/>
      <c r="V28" s="281">
        <f ca="1">IF(C28="",NA(),MATCH($B28&amp;$C28,'Smelter Look-up'!$J:$J,0))</f>
        <v>34</v>
      </c>
      <c r="W28" s="282"/>
      <c r="X28" s="282">
        <f t="shared" ca="1" si="1"/>
        <v>0</v>
      </c>
      <c r="Y28" s="282"/>
      <c r="Z28" s="282"/>
      <c r="AB28" s="284" t="str">
        <f t="shared" ca="1" si="2"/>
        <v>GoldBoliden AB</v>
      </c>
    </row>
    <row r="29" spans="1:28" s="283" customFormat="1" ht="51">
      <c r="A29" s="345" t="s">
        <v>762</v>
      </c>
      <c r="B29" s="236" t="str">
        <f ca="1">IF(LEN(A29)=0,"",INDEX('Smelter Look-up'!$A:$A,MATCH($A29,'Smelter Look-up'!$E:$E,0)))</f>
        <v>Gold</v>
      </c>
      <c r="C29" s="242" t="str">
        <f ca="1">IF(LEN(A29)=0,"",INDEX('Smelter Look-up'!$C:$C,MATCH($A29,'Smelter Look-up'!$E:$E,0)))</f>
        <v>Cendres + Metaux S.A.</v>
      </c>
      <c r="D29" s="236"/>
      <c r="E29" s="236" t="str">
        <f ca="1">IF(ISERROR($V29),"",OFFSET('Smelter Look-up'!$D$4,$V29-4,0)&amp;"")</f>
        <v>SWITZERLAND</v>
      </c>
      <c r="F29" s="236" t="str">
        <f ca="1">IF(ISERROR($V29),"",OFFSET('Smelter Look-up'!$E$4,$V29-4,0))</f>
        <v>CID000189</v>
      </c>
      <c r="G29" s="236" t="str">
        <f ca="1">IF(C29=$X$4,"Enter smelter details", IF(ISERROR($V29),"",OFFSET('Smelter Look-up'!$F$4,$V29-4,0)))</f>
        <v>RMI</v>
      </c>
      <c r="H29" s="237">
        <f ca="1">IF(ISERROR($V29),"",OFFSET('Smelter Look-up'!$G$4,$V29-4,0))</f>
        <v>0</v>
      </c>
      <c r="I29" s="238" t="str">
        <f ca="1">IF(ISERROR($V29),"",OFFSET('Smelter Look-up'!$H$4,$V29-4,0))</f>
        <v>Biel-Bienne</v>
      </c>
      <c r="J29" s="238" t="str">
        <f ca="1">IF(ISERROR($V29),"",OFFSET('Smelter Look-up'!$I$4,$V29-4,0))</f>
        <v>Bern</v>
      </c>
      <c r="K29" s="240"/>
      <c r="L29" s="240"/>
      <c r="M29" s="240"/>
      <c r="N29" s="240"/>
      <c r="O29" s="240"/>
      <c r="P29" s="239"/>
      <c r="Q29" s="241"/>
      <c r="R29" s="236" t="str">
        <f ca="1">IF(ISERROR($V29),"",OFFSET('Smelter Look-up'!$C$4,$V29-4,0)&amp;"")</f>
        <v>Cendres + Metaux S.A.</v>
      </c>
      <c r="S29" s="250" t="str">
        <f t="shared" ca="1" si="0"/>
        <v>CH</v>
      </c>
      <c r="T29" s="250" t="str">
        <f ca="1">IF(B29="","",IF(ISERROR(MATCH($J29,SorP!$B$1:$B$6230,0)),"",INDIRECT("'SorP'!$A$"&amp;MATCH($J29,SorP!$B$1:$B$6230,0))))</f>
        <v>CH-BE</v>
      </c>
      <c r="U29" s="280"/>
      <c r="V29" s="281">
        <f ca="1">IF(C29="",NA(),MATCH($B29&amp;$C29,'Smelter Look-up'!$J:$J,0))</f>
        <v>40</v>
      </c>
      <c r="W29" s="282"/>
      <c r="X29" s="282">
        <f t="shared" ca="1" si="1"/>
        <v>0</v>
      </c>
      <c r="Y29" s="282"/>
      <c r="Z29" s="282"/>
      <c r="AB29" s="284" t="str">
        <f t="shared" ca="1" si="2"/>
        <v>GoldCendres + Metaux S.A.</v>
      </c>
    </row>
    <row r="30" spans="1:28" s="283" customFormat="1" ht="102">
      <c r="A30" s="345" t="s">
        <v>834</v>
      </c>
      <c r="B30" s="236" t="str">
        <f ca="1">IF(LEN(A30)=0,"",INDEX('Smelter Look-up'!$A:$A,MATCH($A30,'Smelter Look-up'!$E:$E,0)))</f>
        <v>Gold</v>
      </c>
      <c r="C30" s="242" t="str">
        <f ca="1">IF(LEN(A30)=0,"",INDEX('Smelter Look-up'!$C:$C,MATCH($A30,'Smelter Look-up'!$E:$E,0)))</f>
        <v>The Refinery of Shandong Gold Mining Co., Ltd.</v>
      </c>
      <c r="D30" s="236"/>
      <c r="E30" s="236" t="str">
        <f ca="1">IF(ISERROR($V30),"",OFFSET('Smelter Look-up'!$D$4,$V30-4,0)&amp;"")</f>
        <v>CHINA</v>
      </c>
      <c r="F30" s="236" t="str">
        <f ca="1">IF(ISERROR($V30),"",OFFSET('Smelter Look-up'!$E$4,$V30-4,0))</f>
        <v>CID001916</v>
      </c>
      <c r="G30" s="236" t="str">
        <f ca="1">IF(C30=$X$4,"Enter smelter details", IF(ISERROR($V30),"",OFFSET('Smelter Look-up'!$F$4,$V30-4,0)))</f>
        <v>RMI</v>
      </c>
      <c r="H30" s="237">
        <f ca="1">IF(ISERROR($V30),"",OFFSET('Smelter Look-up'!$G$4,$V30-4,0))</f>
        <v>0</v>
      </c>
      <c r="I30" s="238" t="str">
        <f ca="1">IF(ISERROR($V30),"",OFFSET('Smelter Look-up'!$H$4,$V30-4,0))</f>
        <v>Laizhou</v>
      </c>
      <c r="J30" s="238" t="str">
        <f ca="1">IF(ISERROR($V30),"",OFFSET('Smelter Look-up'!$I$4,$V30-4,0))</f>
        <v>Shandong</v>
      </c>
      <c r="K30" s="240"/>
      <c r="L30" s="240"/>
      <c r="M30" s="240"/>
      <c r="N30" s="240"/>
      <c r="O30" s="240"/>
      <c r="P30" s="239"/>
      <c r="Q30" s="241"/>
      <c r="R30" s="236" t="str">
        <f ca="1">IF(ISERROR($V30),"",OFFSET('Smelter Look-up'!$C$4,$V30-4,0)&amp;"")</f>
        <v>The Refinery of Shandong Gold Mining Co., Ltd.</v>
      </c>
      <c r="S30" s="250" t="str">
        <f t="shared" ca="1" si="0"/>
        <v>CN</v>
      </c>
      <c r="T30" s="250" t="str">
        <f ca="1">IF(B30="","",IF(ISERROR(MATCH($J30,SorP!$B$1:$B$6230,0)),"",INDIRECT("'SorP'!$A$"&amp;MATCH($J30,SorP!$B$1:$B$6230,0))))</f>
        <v>CN-37</v>
      </c>
      <c r="U30" s="280"/>
      <c r="V30" s="281">
        <f ca="1">IF(C30="",NA(),MATCH($B30&amp;$C30,'Smelter Look-up'!$J:$J,0))</f>
        <v>243</v>
      </c>
      <c r="W30" s="282"/>
      <c r="X30" s="282">
        <f t="shared" ca="1" si="1"/>
        <v>0</v>
      </c>
      <c r="Y30" s="282"/>
      <c r="Z30" s="282"/>
      <c r="AB30" s="284" t="str">
        <f t="shared" ca="1" si="2"/>
        <v>GoldThe Refinery of Shandong Gold Mining Co., Ltd.</v>
      </c>
    </row>
    <row r="31" spans="1:28" s="283" customFormat="1" ht="51">
      <c r="A31" s="345" t="s">
        <v>765</v>
      </c>
      <c r="B31" s="236" t="str">
        <f ca="1">IF(LEN(A31)=0,"",INDEX('Smelter Look-up'!$A:$A,MATCH($A31,'Smelter Look-up'!$E:$E,0)))</f>
        <v>Gold</v>
      </c>
      <c r="C31" s="242" t="str">
        <f ca="1">IF(LEN(A31)=0,"",INDEX('Smelter Look-up'!$C:$C,MATCH($A31,'Smelter Look-up'!$E:$E,0)))</f>
        <v>Daejin Indus Co., Ltd.</v>
      </c>
      <c r="D31" s="236"/>
      <c r="E31" s="236" t="str">
        <f ca="1">IF(ISERROR($V31),"",OFFSET('Smelter Look-up'!$D$4,$V31-4,0)&amp;"")</f>
        <v>KOREA, REPUBLIC OF</v>
      </c>
      <c r="F31" s="236" t="str">
        <f ca="1">IF(ISERROR($V31),"",OFFSET('Smelter Look-up'!$E$4,$V31-4,0))</f>
        <v>CID000328</v>
      </c>
      <c r="G31" s="236" t="str">
        <f ca="1">IF(C31=$X$4,"Enter smelter details", IF(ISERROR($V31),"",OFFSET('Smelter Look-up'!$F$4,$V31-4,0)))</f>
        <v>RMI</v>
      </c>
      <c r="H31" s="237">
        <f ca="1">IF(ISERROR($V31),"",OFFSET('Smelter Look-up'!$G$4,$V31-4,0))</f>
        <v>0</v>
      </c>
      <c r="I31" s="238" t="str">
        <f ca="1">IF(ISERROR($V31),"",OFFSET('Smelter Look-up'!$H$4,$V31-4,0))</f>
        <v>Namdong-gu</v>
      </c>
      <c r="J31" s="238" t="str">
        <f ca="1">IF(ISERROR($V31),"",OFFSET('Smelter Look-up'!$I$4,$V31-4,0))</f>
        <v>Incheon-gwangyeoksi</v>
      </c>
      <c r="K31" s="240"/>
      <c r="L31" s="240"/>
      <c r="M31" s="240"/>
      <c r="N31" s="240"/>
      <c r="O31" s="240"/>
      <c r="P31" s="239"/>
      <c r="Q31" s="241"/>
      <c r="R31" s="236" t="str">
        <f ca="1">IF(ISERROR($V31),"",OFFSET('Smelter Look-up'!$C$4,$V31-4,0)&amp;"")</f>
        <v>Daejin Indus Co., Ltd.</v>
      </c>
      <c r="S31" s="250" t="str">
        <f t="shared" ca="1" si="0"/>
        <v>KR</v>
      </c>
      <c r="T31" s="250" t="str">
        <f ca="1">IF(B31="","",IF(ISERROR(MATCH($J31,SorP!$B$1:$B$6230,0)),"",INDIRECT("'SorP'!$A$"&amp;MATCH($J31,SorP!$B$1:$B$6230,0))))</f>
        <v>KR-28</v>
      </c>
      <c r="U31" s="280"/>
      <c r="V31" s="281">
        <f ca="1">IF(C31="",NA(),MATCH($B31&amp;$C31,'Smelter Look-up'!$J:$J,0))</f>
        <v>48</v>
      </c>
      <c r="W31" s="282"/>
      <c r="X31" s="282">
        <f t="shared" ca="1" si="1"/>
        <v>0</v>
      </c>
      <c r="Y31" s="282"/>
      <c r="Z31" s="282"/>
      <c r="AB31" s="284" t="str">
        <f t="shared" ca="1" si="2"/>
        <v>GoldDaejin Indus Co., Ltd.</v>
      </c>
    </row>
    <row r="32" spans="1:28" s="283" customFormat="1" ht="63.75">
      <c r="A32" s="345" t="s">
        <v>768</v>
      </c>
      <c r="B32" s="236" t="str">
        <f ca="1">IF(LEN(A32)=0,"",INDEX('Smelter Look-up'!$A:$A,MATCH($A32,'Smelter Look-up'!$E:$E,0)))</f>
        <v>Gold</v>
      </c>
      <c r="C32" s="242" t="str">
        <f ca="1">IF(LEN(A32)=0,"",INDEX('Smelter Look-up'!$C:$C,MATCH($A32,'Smelter Look-up'!$E:$E,0)))</f>
        <v>DSC (Do Sung Corporation)</v>
      </c>
      <c r="D32" s="236"/>
      <c r="E32" s="236" t="str">
        <f ca="1">IF(ISERROR($V32),"",OFFSET('Smelter Look-up'!$D$4,$V32-4,0)&amp;"")</f>
        <v>KOREA, REPUBLIC OF</v>
      </c>
      <c r="F32" s="236" t="str">
        <f ca="1">IF(ISERROR($V32),"",OFFSET('Smelter Look-up'!$E$4,$V32-4,0))</f>
        <v>CID000359</v>
      </c>
      <c r="G32" s="236" t="str">
        <f ca="1">IF(C32=$X$4,"Enter smelter details", IF(ISERROR($V32),"",OFFSET('Smelter Look-up'!$F$4,$V32-4,0)))</f>
        <v>RMI</v>
      </c>
      <c r="H32" s="237">
        <f ca="1">IF(ISERROR($V32),"",OFFSET('Smelter Look-up'!$G$4,$V32-4,0))</f>
        <v>0</v>
      </c>
      <c r="I32" s="238" t="str">
        <f ca="1">IF(ISERROR($V32),"",OFFSET('Smelter Look-up'!$H$4,$V32-4,0))</f>
        <v>Gimpo</v>
      </c>
      <c r="J32" s="238" t="str">
        <f ca="1">IF(ISERROR($V32),"",OFFSET('Smelter Look-up'!$I$4,$V32-4,0))</f>
        <v>Gyeonggi-do</v>
      </c>
      <c r="K32" s="240"/>
      <c r="L32" s="240"/>
      <c r="M32" s="240"/>
      <c r="N32" s="240"/>
      <c r="O32" s="240"/>
      <c r="P32" s="239"/>
      <c r="Q32" s="241"/>
      <c r="R32" s="236" t="str">
        <f ca="1">IF(ISERROR($V32),"",OFFSET('Smelter Look-up'!$C$4,$V32-4,0)&amp;"")</f>
        <v>DSC (Do Sung Corporation)</v>
      </c>
      <c r="S32" s="250" t="str">
        <f t="shared" ca="1" si="0"/>
        <v>KR</v>
      </c>
      <c r="T32" s="250" t="str">
        <f ca="1">IF(B32="","",IF(ISERROR(MATCH($J32,SorP!$B$1:$B$6230,0)),"",INDIRECT("'SorP'!$A$"&amp;MATCH($J32,SorP!$B$1:$B$6230,0))))</f>
        <v>KR-41</v>
      </c>
      <c r="U32" s="280"/>
      <c r="V32" s="281">
        <f ca="1">IF(C32="",NA(),MATCH($B32&amp;$C32,'Smelter Look-up'!$J:$J,0))</f>
        <v>62</v>
      </c>
      <c r="W32" s="282"/>
      <c r="X32" s="282">
        <f t="shared" ca="1" si="1"/>
        <v>0</v>
      </c>
      <c r="Y32" s="282"/>
      <c r="Z32" s="282"/>
      <c r="AB32" s="284" t="str">
        <f t="shared" ca="1" si="2"/>
        <v>GoldDSC (Do Sung Corporation)</v>
      </c>
    </row>
    <row r="33" spans="1:28" s="283" customFormat="1" ht="25.5">
      <c r="A33" s="345" t="s">
        <v>771</v>
      </c>
      <c r="B33" s="236" t="str">
        <f ca="1">IF(LEN(A33)=0,"",INDEX('Smelter Look-up'!$A:$A,MATCH($A33,'Smelter Look-up'!$E:$E,0)))</f>
        <v>Gold</v>
      </c>
      <c r="C33" s="242" t="str">
        <f ca="1">IF(LEN(A33)=0,"",INDEX('Smelter Look-up'!$C:$C,MATCH($A33,'Smelter Look-up'!$E:$E,0)))</f>
        <v>Dowa</v>
      </c>
      <c r="D33" s="236"/>
      <c r="E33" s="236" t="str">
        <f ca="1">IF(ISERROR($V33),"",OFFSET('Smelter Look-up'!$D$4,$V33-4,0)&amp;"")</f>
        <v>JAPAN</v>
      </c>
      <c r="F33" s="236" t="str">
        <f ca="1">IF(ISERROR($V33),"",OFFSET('Smelter Look-up'!$E$4,$V33-4,0))</f>
        <v>CID000401</v>
      </c>
      <c r="G33" s="236" t="str">
        <f ca="1">IF(C33=$X$4,"Enter smelter details", IF(ISERROR($V33),"",OFFSET('Smelter Look-up'!$F$4,$V33-4,0)))</f>
        <v>RMI</v>
      </c>
      <c r="H33" s="237">
        <f ca="1">IF(ISERROR($V33),"",OFFSET('Smelter Look-up'!$G$4,$V33-4,0))</f>
        <v>0</v>
      </c>
      <c r="I33" s="238" t="str">
        <f ca="1">IF(ISERROR($V33),"",OFFSET('Smelter Look-up'!$H$4,$V33-4,0))</f>
        <v>Kosaka</v>
      </c>
      <c r="J33" s="238" t="str">
        <f ca="1">IF(ISERROR($V33),"",OFFSET('Smelter Look-up'!$I$4,$V33-4,0))</f>
        <v>Akita</v>
      </c>
      <c r="K33" s="240"/>
      <c r="L33" s="240"/>
      <c r="M33" s="240"/>
      <c r="N33" s="240"/>
      <c r="O33" s="240"/>
      <c r="P33" s="239"/>
      <c r="Q33" s="241"/>
      <c r="R33" s="236" t="str">
        <f ca="1">IF(ISERROR($V33),"",OFFSET('Smelter Look-up'!$C$4,$V33-4,0)&amp;"")</f>
        <v>Dowa</v>
      </c>
      <c r="S33" s="250" t="str">
        <f t="shared" ca="1" si="0"/>
        <v>JP</v>
      </c>
      <c r="T33" s="250" t="str">
        <f ca="1">IF(B33="","",IF(ISERROR(MATCH($J33,SorP!$B$1:$B$6230,0)),"",INDIRECT("'SorP'!$A$"&amp;MATCH($J33,SorP!$B$1:$B$6230,0))))</f>
        <v>JP-05</v>
      </c>
      <c r="U33" s="280"/>
      <c r="V33" s="281">
        <f ca="1">IF(C33="",NA(),MATCH($B33&amp;$C33,'Smelter Look-up'!$J:$J,0))</f>
        <v>57</v>
      </c>
      <c r="W33" s="282"/>
      <c r="X33" s="282">
        <f t="shared" ca="1" si="1"/>
        <v>0</v>
      </c>
      <c r="Y33" s="282"/>
      <c r="Z33" s="282"/>
      <c r="AB33" s="284" t="str">
        <f t="shared" ca="1" si="2"/>
        <v>GoldDowa</v>
      </c>
    </row>
    <row r="34" spans="1:28" s="283" customFormat="1" ht="76.5">
      <c r="A34" s="345" t="s">
        <v>777</v>
      </c>
      <c r="B34" s="236" t="str">
        <f ca="1">IF(LEN(A34)=0,"",INDEX('Smelter Look-up'!$A:$A,MATCH($A34,'Smelter Look-up'!$E:$E,0)))</f>
        <v>Gold</v>
      </c>
      <c r="C34" s="242" t="str">
        <f ca="1">IF(LEN(A34)=0,"",INDEX('Smelter Look-up'!$C:$C,MATCH($A34,'Smelter Look-up'!$E:$E,0)))</f>
        <v>Heraeus Metals Hong Kong Ltd.</v>
      </c>
      <c r="D34" s="236"/>
      <c r="E34" s="236" t="str">
        <f ca="1">IF(ISERROR($V34),"",OFFSET('Smelter Look-up'!$D$4,$V34-4,0)&amp;"")</f>
        <v>CHINA</v>
      </c>
      <c r="F34" s="236" t="str">
        <f ca="1">IF(ISERROR($V34),"",OFFSET('Smelter Look-up'!$E$4,$V34-4,0))</f>
        <v>CID000707</v>
      </c>
      <c r="G34" s="236" t="str">
        <f ca="1">IF(C34=$X$4,"Enter smelter details", IF(ISERROR($V34),"",OFFSET('Smelter Look-up'!$F$4,$V34-4,0)))</f>
        <v>RMI</v>
      </c>
      <c r="H34" s="237">
        <f ca="1">IF(ISERROR($V34),"",OFFSET('Smelter Look-up'!$G$4,$V34-4,0))</f>
        <v>0</v>
      </c>
      <c r="I34" s="238" t="str">
        <f ca="1">IF(ISERROR($V34),"",OFFSET('Smelter Look-up'!$H$4,$V34-4,0))</f>
        <v>Fanling</v>
      </c>
      <c r="J34" s="238" t="str">
        <f ca="1">IF(ISERROR($V34),"",OFFSET('Smelter Look-up'!$I$4,$V34-4,0))</f>
        <v>Hong Kong</v>
      </c>
      <c r="K34" s="240"/>
      <c r="L34" s="240"/>
      <c r="M34" s="240"/>
      <c r="N34" s="240"/>
      <c r="O34" s="240"/>
      <c r="P34" s="239"/>
      <c r="Q34" s="241"/>
      <c r="R34" s="236" t="str">
        <f ca="1">IF(ISERROR($V34),"",OFFSET('Smelter Look-up'!$C$4,$V34-4,0)&amp;"")</f>
        <v>Heraeus Metals Hong Kong Ltd.</v>
      </c>
      <c r="S34" s="250" t="str">
        <f t="shared" ca="1" si="0"/>
        <v>CN</v>
      </c>
      <c r="T34" s="250" t="str">
        <f ca="1">IF(B34="","",IF(ISERROR(MATCH($J34,SorP!$B$1:$B$6230,0)),"",INDIRECT("'SorP'!$A$"&amp;MATCH($J34,SorP!$B$1:$B$6230,0))))</f>
        <v>CN-91</v>
      </c>
      <c r="U34" s="280"/>
      <c r="V34" s="281">
        <f ca="1">IF(C34="",NA(),MATCH($B34&amp;$C34,'Smelter Look-up'!$J:$J,0))</f>
        <v>87</v>
      </c>
      <c r="W34" s="282"/>
      <c r="X34" s="282">
        <f t="shared" ca="1" si="1"/>
        <v>0</v>
      </c>
      <c r="Y34" s="282"/>
      <c r="Z34" s="282"/>
      <c r="AB34" s="284" t="str">
        <f t="shared" ca="1" si="2"/>
        <v>GoldHeraeus Metals Hong Kong Ltd.</v>
      </c>
    </row>
    <row r="35" spans="1:28" s="283" customFormat="1" ht="76.5">
      <c r="A35" s="345" t="s">
        <v>778</v>
      </c>
      <c r="B35" s="236" t="str">
        <f ca="1">IF(LEN(A35)=0,"",INDEX('Smelter Look-up'!$A:$A,MATCH($A35,'Smelter Look-up'!$E:$E,0)))</f>
        <v>Gold</v>
      </c>
      <c r="C35" s="242" t="str">
        <f ca="1">IF(LEN(A35)=0,"",INDEX('Smelter Look-up'!$C:$C,MATCH($A35,'Smelter Look-up'!$E:$E,0)))</f>
        <v>Heraeus Precious Metals GmbH &amp; Co. KG</v>
      </c>
      <c r="D35" s="236"/>
      <c r="E35" s="236" t="str">
        <f ca="1">IF(ISERROR($V35),"",OFFSET('Smelter Look-up'!$D$4,$V35-4,0)&amp;"")</f>
        <v>GERMANY</v>
      </c>
      <c r="F35" s="236" t="str">
        <f ca="1">IF(ISERROR($V35),"",OFFSET('Smelter Look-up'!$E$4,$V35-4,0))</f>
        <v>CID000711</v>
      </c>
      <c r="G35" s="236" t="str">
        <f ca="1">IF(C35=$X$4,"Enter smelter details", IF(ISERROR($V35),"",OFFSET('Smelter Look-up'!$F$4,$V35-4,0)))</f>
        <v>RMI</v>
      </c>
      <c r="H35" s="237">
        <f ca="1">IF(ISERROR($V35),"",OFFSET('Smelter Look-up'!$G$4,$V35-4,0))</f>
        <v>0</v>
      </c>
      <c r="I35" s="238" t="str">
        <f ca="1">IF(ISERROR($V35),"",OFFSET('Smelter Look-up'!$H$4,$V35-4,0))</f>
        <v>Hanau</v>
      </c>
      <c r="J35" s="238" t="str">
        <f ca="1">IF(ISERROR($V35),"",OFFSET('Smelter Look-up'!$I$4,$V35-4,0))</f>
        <v>Hessen</v>
      </c>
      <c r="K35" s="240"/>
      <c r="L35" s="240"/>
      <c r="M35" s="240"/>
      <c r="N35" s="240"/>
      <c r="O35" s="240"/>
      <c r="P35" s="239"/>
      <c r="Q35" s="241"/>
      <c r="R35" s="236" t="str">
        <f ca="1">IF(ISERROR($V35),"",OFFSET('Smelter Look-up'!$C$4,$V35-4,0)&amp;"")</f>
        <v>Heraeus Precious Metals GmbH &amp; Co. KG</v>
      </c>
      <c r="S35" s="250" t="str">
        <f t="shared" ca="1" si="0"/>
        <v>DE</v>
      </c>
      <c r="T35" s="250" t="str">
        <f ca="1">IF(B35="","",IF(ISERROR(MATCH($J35,SorP!$B$1:$B$6230,0)),"",INDIRECT("'SorP'!$A$"&amp;MATCH($J35,SorP!$B$1:$B$6230,0))))</f>
        <v>DE-HE</v>
      </c>
      <c r="U35" s="280"/>
      <c r="V35" s="281">
        <f ca="1">IF(C35="",NA(),MATCH($B35&amp;$C35,'Smelter Look-up'!$J:$J,0))</f>
        <v>88</v>
      </c>
      <c r="W35" s="282"/>
      <c r="X35" s="282">
        <f t="shared" ca="1" si="1"/>
        <v>0</v>
      </c>
      <c r="Y35" s="282"/>
      <c r="Z35" s="282"/>
      <c r="AB35" s="284" t="str">
        <f t="shared" ca="1" si="2"/>
        <v>GoldHeraeus Precious Metals GmbH &amp; Co. KG</v>
      </c>
    </row>
    <row r="36" spans="1:28" s="283" customFormat="1" ht="153">
      <c r="A36" s="345" t="s">
        <v>781</v>
      </c>
      <c r="B36" s="236" t="str">
        <f ca="1">IF(LEN(A36)=0,"",INDEX('Smelter Look-up'!$A:$A,MATCH($A36,'Smelter Look-up'!$E:$E,0)))</f>
        <v>Gold</v>
      </c>
      <c r="C36" s="242" t="str">
        <f ca="1">IF(LEN(A36)=0,"",INDEX('Smelter Look-up'!$C:$C,MATCH($A36,'Smelter Look-up'!$E:$E,0)))</f>
        <v>Inner Mongolia Qiankun Gold and Silver Refinery Share Co., Ltd.</v>
      </c>
      <c r="D36" s="236"/>
      <c r="E36" s="236" t="str">
        <f ca="1">IF(ISERROR($V36),"",OFFSET('Smelter Look-up'!$D$4,$V36-4,0)&amp;"")</f>
        <v>CHINA</v>
      </c>
      <c r="F36" s="236" t="str">
        <f ca="1">IF(ISERROR($V36),"",OFFSET('Smelter Look-up'!$E$4,$V36-4,0))</f>
        <v>CID000801</v>
      </c>
      <c r="G36" s="236" t="str">
        <f ca="1">IF(C36=$X$4,"Enter smelter details", IF(ISERROR($V36),"",OFFSET('Smelter Look-up'!$F$4,$V36-4,0)))</f>
        <v>RMI</v>
      </c>
      <c r="H36" s="237">
        <f ca="1">IF(ISERROR($V36),"",OFFSET('Smelter Look-up'!$G$4,$V36-4,0))</f>
        <v>0</v>
      </c>
      <c r="I36" s="238" t="str">
        <f ca="1">IF(ISERROR($V36),"",OFFSET('Smelter Look-up'!$H$4,$V36-4,0))</f>
        <v>Hohhot</v>
      </c>
      <c r="J36" s="238" t="str">
        <f ca="1">IF(ISERROR($V36),"",OFFSET('Smelter Look-up'!$I$4,$V36-4,0))</f>
        <v>Nei Mongol</v>
      </c>
      <c r="K36" s="240"/>
      <c r="L36" s="240"/>
      <c r="M36" s="240"/>
      <c r="N36" s="240"/>
      <c r="O36" s="240"/>
      <c r="P36" s="239"/>
      <c r="Q36" s="241"/>
      <c r="R36" s="236" t="str">
        <f ca="1">IF(ISERROR($V36),"",OFFSET('Smelter Look-up'!$C$4,$V36-4,0)&amp;"")</f>
        <v>Inner Mongolia Qiankun Gold and Silver Refinery Share Co., Ltd.</v>
      </c>
      <c r="S36" s="250" t="str">
        <f t="shared" ca="1" si="0"/>
        <v>CN</v>
      </c>
      <c r="T36" s="250" t="str">
        <f ca="1">IF(B36="","",IF(ISERROR(MATCH($J36,SorP!$B$1:$B$6230,0)),"",INDIRECT("'SorP'!$A$"&amp;MATCH($J36,SorP!$B$1:$B$6230,0))))</f>
        <v>CN-15</v>
      </c>
      <c r="U36" s="280"/>
      <c r="V36" s="281">
        <f ca="1">IF(C36="",NA(),MATCH($B36&amp;$C36,'Smelter Look-up'!$J:$J,0))</f>
        <v>95</v>
      </c>
      <c r="W36" s="282"/>
      <c r="X36" s="282">
        <f t="shared" ca="1" si="1"/>
        <v>0</v>
      </c>
      <c r="Y36" s="282"/>
      <c r="Z36" s="282"/>
      <c r="AB36" s="284" t="str">
        <f t="shared" ca="1" si="2"/>
        <v>GoldInner Mongolia Qiankun Gold and Silver Refinery Share Co., Ltd.</v>
      </c>
    </row>
    <row r="37" spans="1:28" s="283" customFormat="1" ht="25.5">
      <c r="A37" s="345" t="s">
        <v>784</v>
      </c>
      <c r="B37" s="236" t="str">
        <f ca="1">IF(LEN(A37)=0,"",INDEX('Smelter Look-up'!$A:$A,MATCH($A37,'Smelter Look-up'!$E:$E,0)))</f>
        <v>Gold</v>
      </c>
      <c r="C37" s="242" t="str">
        <f ca="1">IF(LEN(A37)=0,"",INDEX('Smelter Look-up'!$C:$C,MATCH($A37,'Smelter Look-up'!$E:$E,0)))</f>
        <v>Japan Mint</v>
      </c>
      <c r="D37" s="236"/>
      <c r="E37" s="236" t="str">
        <f ca="1">IF(ISERROR($V37),"",OFFSET('Smelter Look-up'!$D$4,$V37-4,0)&amp;"")</f>
        <v>JAPAN</v>
      </c>
      <c r="F37" s="236" t="str">
        <f ca="1">IF(ISERROR($V37),"",OFFSET('Smelter Look-up'!$E$4,$V37-4,0))</f>
        <v>CID000823</v>
      </c>
      <c r="G37" s="236" t="str">
        <f ca="1">IF(C37=$X$4,"Enter smelter details", IF(ISERROR($V37),"",OFFSET('Smelter Look-up'!$F$4,$V37-4,0)))</f>
        <v>RMI</v>
      </c>
      <c r="H37" s="237">
        <f ca="1">IF(ISERROR($V37),"",OFFSET('Smelter Look-up'!$G$4,$V37-4,0))</f>
        <v>0</v>
      </c>
      <c r="I37" s="238" t="str">
        <f ca="1">IF(ISERROR($V37),"",OFFSET('Smelter Look-up'!$H$4,$V37-4,0))</f>
        <v>Osaka</v>
      </c>
      <c r="J37" s="238" t="str">
        <f ca="1">IF(ISERROR($V37),"",OFFSET('Smelter Look-up'!$I$4,$V37-4,0))</f>
        <v>Osaka</v>
      </c>
      <c r="K37" s="240"/>
      <c r="L37" s="240"/>
      <c r="M37" s="240"/>
      <c r="N37" s="240"/>
      <c r="O37" s="240"/>
      <c r="P37" s="239"/>
      <c r="Q37" s="241"/>
      <c r="R37" s="236" t="str">
        <f ca="1">IF(ISERROR($V37),"",OFFSET('Smelter Look-up'!$C$4,$V37-4,0)&amp;"")</f>
        <v>Japan Mint</v>
      </c>
      <c r="S37" s="250" t="str">
        <f t="shared" ca="1" si="0"/>
        <v>JP</v>
      </c>
      <c r="T37" s="250" t="str">
        <f ca="1">IF(B37="","",IF(ISERROR(MATCH($J37,SorP!$B$1:$B$6230,0)),"",INDIRECT("'SorP'!$A$"&amp;MATCH($J37,SorP!$B$1:$B$6230,0))))</f>
        <v>JP-27</v>
      </c>
      <c r="U37" s="280"/>
      <c r="V37" s="281">
        <f ca="1">IF(C37="",NA(),MATCH($B37&amp;$C37,'Smelter Look-up'!$J:$J,0))</f>
        <v>99</v>
      </c>
      <c r="W37" s="282"/>
      <c r="X37" s="282">
        <f t="shared" ca="1" si="1"/>
        <v>0</v>
      </c>
      <c r="Y37" s="282"/>
      <c r="Z37" s="282"/>
      <c r="AB37" s="284" t="str">
        <f t="shared" ca="1" si="2"/>
        <v>GoldJapan Mint</v>
      </c>
    </row>
    <row r="38" spans="1:28" s="283" customFormat="1" ht="63.75">
      <c r="A38" s="345" t="s">
        <v>785</v>
      </c>
      <c r="B38" s="236" t="str">
        <f ca="1">IF(LEN(A38)=0,"",INDEX('Smelter Look-up'!$A:$A,MATCH($A38,'Smelter Look-up'!$E:$E,0)))</f>
        <v>Gold</v>
      </c>
      <c r="C38" s="242" t="str">
        <f ca="1">IF(LEN(A38)=0,"",INDEX('Smelter Look-up'!$C:$C,MATCH($A38,'Smelter Look-up'!$E:$E,0)))</f>
        <v>Jiangxi Copper Co., Ltd.</v>
      </c>
      <c r="D38" s="236"/>
      <c r="E38" s="236" t="str">
        <f ca="1">IF(ISERROR($V38),"",OFFSET('Smelter Look-up'!$D$4,$V38-4,0)&amp;"")</f>
        <v>CHINA</v>
      </c>
      <c r="F38" s="236" t="str">
        <f ca="1">IF(ISERROR($V38),"",OFFSET('Smelter Look-up'!$E$4,$V38-4,0))</f>
        <v>CID000855</v>
      </c>
      <c r="G38" s="236" t="str">
        <f ca="1">IF(C38=$X$4,"Enter smelter details", IF(ISERROR($V38),"",OFFSET('Smelter Look-up'!$F$4,$V38-4,0)))</f>
        <v>RMI</v>
      </c>
      <c r="H38" s="237">
        <f ca="1">IF(ISERROR($V38),"",OFFSET('Smelter Look-up'!$G$4,$V38-4,0))</f>
        <v>0</v>
      </c>
      <c r="I38" s="238" t="str">
        <f ca="1">IF(ISERROR($V38),"",OFFSET('Smelter Look-up'!$H$4,$V38-4,0))</f>
        <v>Guixi City</v>
      </c>
      <c r="J38" s="238" t="str">
        <f ca="1">IF(ISERROR($V38),"",OFFSET('Smelter Look-up'!$I$4,$V38-4,0))</f>
        <v>Jiangxi</v>
      </c>
      <c r="K38" s="240"/>
      <c r="L38" s="240"/>
      <c r="M38" s="240"/>
      <c r="N38" s="240"/>
      <c r="O38" s="240"/>
      <c r="P38" s="239"/>
      <c r="Q38" s="241"/>
      <c r="R38" s="236" t="str">
        <f ca="1">IF(ISERROR($V38),"",OFFSET('Smelter Look-up'!$C$4,$V38-4,0)&amp;"")</f>
        <v>Jiangxi Copper Co., Ltd.</v>
      </c>
      <c r="S38" s="250" t="str">
        <f t="shared" ca="1" si="0"/>
        <v>CN</v>
      </c>
      <c r="T38" s="250" t="str">
        <f ca="1">IF(B38="","",IF(ISERROR(MATCH($J38,SorP!$B$1:$B$6230,0)),"",INDIRECT("'SorP'!$A$"&amp;MATCH($J38,SorP!$B$1:$B$6230,0))))</f>
        <v>CN-36</v>
      </c>
      <c r="U38" s="280"/>
      <c r="V38" s="281">
        <f ca="1">IF(C38="",NA(),MATCH($B38&amp;$C38,'Smelter Look-up'!$J:$J,0))</f>
        <v>101</v>
      </c>
      <c r="W38" s="282"/>
      <c r="X38" s="282">
        <f t="shared" ca="1" si="1"/>
        <v>0</v>
      </c>
      <c r="Y38" s="282"/>
      <c r="Z38" s="282"/>
      <c r="AB38" s="284" t="str">
        <f t="shared" ca="1" si="2"/>
        <v>GoldJiangxi Copper Co., Ltd.</v>
      </c>
    </row>
    <row r="39" spans="1:28" s="283" customFormat="1" ht="76.5">
      <c r="A39" s="345" t="s">
        <v>790</v>
      </c>
      <c r="B39" s="236" t="str">
        <f ca="1">IF(LEN(A39)=0,"",INDEX('Smelter Look-up'!$A:$A,MATCH($A39,'Smelter Look-up'!$E:$E,0)))</f>
        <v>Gold</v>
      </c>
      <c r="C39" s="242" t="str">
        <f ca="1">IF(LEN(A39)=0,"",INDEX('Smelter Look-up'!$C:$C,MATCH($A39,'Smelter Look-up'!$E:$E,0)))</f>
        <v>JX Nippon Mining &amp; Metals Co., Ltd.</v>
      </c>
      <c r="D39" s="236"/>
      <c r="E39" s="236" t="str">
        <f ca="1">IF(ISERROR($V39),"",OFFSET('Smelter Look-up'!$D$4,$V39-4,0)&amp;"")</f>
        <v>JAPAN</v>
      </c>
      <c r="F39" s="236" t="str">
        <f ca="1">IF(ISERROR($V39),"",OFFSET('Smelter Look-up'!$E$4,$V39-4,0))</f>
        <v>CID000937</v>
      </c>
      <c r="G39" s="236" t="str">
        <f ca="1">IF(C39=$X$4,"Enter smelter details", IF(ISERROR($V39),"",OFFSET('Smelter Look-up'!$F$4,$V39-4,0)))</f>
        <v>RMI</v>
      </c>
      <c r="H39" s="237">
        <f ca="1">IF(ISERROR($V39),"",OFFSET('Smelter Look-up'!$G$4,$V39-4,0))</f>
        <v>0</v>
      </c>
      <c r="I39" s="238" t="str">
        <f ca="1">IF(ISERROR($V39),"",OFFSET('Smelter Look-up'!$H$4,$V39-4,0))</f>
        <v>Ōita</v>
      </c>
      <c r="J39" s="238" t="str">
        <f ca="1">IF(ISERROR($V39),"",OFFSET('Smelter Look-up'!$I$4,$V39-4,0))</f>
        <v>Ôita</v>
      </c>
      <c r="K39" s="240"/>
      <c r="L39" s="240"/>
      <c r="M39" s="240"/>
      <c r="N39" s="240"/>
      <c r="O39" s="240"/>
      <c r="P39" s="239"/>
      <c r="Q39" s="241"/>
      <c r="R39" s="236" t="str">
        <f ca="1">IF(ISERROR($V39),"",OFFSET('Smelter Look-up'!$C$4,$V39-4,0)&amp;"")</f>
        <v>JX Nippon Mining &amp; Metals Co., Ltd.</v>
      </c>
      <c r="S39" s="250" t="str">
        <f t="shared" ca="1" si="0"/>
        <v>JP</v>
      </c>
      <c r="T39" s="250" t="str">
        <f ca="1">IF(B39="","",IF(ISERROR(MATCH($J39,SorP!$B$1:$B$6230,0)),"",INDIRECT("'SorP'!$A$"&amp;MATCH($J39,SorP!$B$1:$B$6230,0))))</f>
        <v>JP-44</v>
      </c>
      <c r="U39" s="280"/>
      <c r="V39" s="281">
        <f ca="1">IF(C39="",NA(),MATCH($B39&amp;$C39,'Smelter Look-up'!$J:$J,0))</f>
        <v>108</v>
      </c>
      <c r="W39" s="282"/>
      <c r="X39" s="282">
        <f t="shared" ca="1" si="1"/>
        <v>0</v>
      </c>
      <c r="Y39" s="282"/>
      <c r="Z39" s="282"/>
      <c r="AB39" s="284" t="str">
        <f t="shared" ca="1" si="2"/>
        <v>GoldJX Nippon Mining &amp; Metals Co., Ltd.</v>
      </c>
    </row>
    <row r="40" spans="1:28" s="283" customFormat="1" ht="63.75">
      <c r="A40" s="345" t="s">
        <v>794</v>
      </c>
      <c r="B40" s="236" t="str">
        <f ca="1">IF(LEN(A40)=0,"",INDEX('Smelter Look-up'!$A:$A,MATCH($A40,'Smelter Look-up'!$E:$E,0)))</f>
        <v>Gold</v>
      </c>
      <c r="C40" s="242" t="str">
        <f ca="1">IF(LEN(A40)=0,"",INDEX('Smelter Look-up'!$C:$C,MATCH($A40,'Smelter Look-up'!$E:$E,0)))</f>
        <v>Kojima Chemicals Co., Ltd.</v>
      </c>
      <c r="D40" s="236"/>
      <c r="E40" s="236" t="str">
        <f ca="1">IF(ISERROR($V40),"",OFFSET('Smelter Look-up'!$D$4,$V40-4,0)&amp;"")</f>
        <v>JAPAN</v>
      </c>
      <c r="F40" s="236" t="str">
        <f ca="1">IF(ISERROR($V40),"",OFFSET('Smelter Look-up'!$E$4,$V40-4,0))</f>
        <v>CID000981</v>
      </c>
      <c r="G40" s="236" t="str">
        <f ca="1">IF(C40=$X$4,"Enter smelter details", IF(ISERROR($V40),"",OFFSET('Smelter Look-up'!$F$4,$V40-4,0)))</f>
        <v>RMI</v>
      </c>
      <c r="H40" s="237">
        <f ca="1">IF(ISERROR($V40),"",OFFSET('Smelter Look-up'!$G$4,$V40-4,0))</f>
        <v>0</v>
      </c>
      <c r="I40" s="238" t="str">
        <f ca="1">IF(ISERROR($V40),"",OFFSET('Smelter Look-up'!$H$4,$V40-4,0))</f>
        <v>Sayama</v>
      </c>
      <c r="J40" s="238" t="str">
        <f ca="1">IF(ISERROR($V40),"",OFFSET('Smelter Look-up'!$I$4,$V40-4,0))</f>
        <v>Saitama</v>
      </c>
      <c r="K40" s="240"/>
      <c r="L40" s="240"/>
      <c r="M40" s="240"/>
      <c r="N40" s="240"/>
      <c r="O40" s="240"/>
      <c r="P40" s="239"/>
      <c r="Q40" s="241"/>
      <c r="R40" s="236" t="str">
        <f ca="1">IF(ISERROR($V40),"",OFFSET('Smelter Look-up'!$C$4,$V40-4,0)&amp;"")</f>
        <v>Kojima Chemicals Co., Ltd.</v>
      </c>
      <c r="S40" s="250" t="str">
        <f t="shared" ca="1" si="0"/>
        <v>JP</v>
      </c>
      <c r="T40" s="250" t="str">
        <f ca="1">IF(B40="","",IF(ISERROR(MATCH($J40,SorP!$B$1:$B$6230,0)),"",INDIRECT("'SorP'!$A$"&amp;MATCH($J40,SorP!$B$1:$B$6230,0))))</f>
        <v>JP-11</v>
      </c>
      <c r="U40" s="280"/>
      <c r="V40" s="281">
        <f ca="1">IF(C40="",NA(),MATCH($B40&amp;$C40,'Smelter Look-up'!$J:$J,0))</f>
        <v>116</v>
      </c>
      <c r="W40" s="282"/>
      <c r="X40" s="282">
        <f t="shared" ca="1" si="1"/>
        <v>0</v>
      </c>
      <c r="Y40" s="282"/>
      <c r="Z40" s="282"/>
      <c r="AB40" s="284" t="str">
        <f t="shared" ca="1" si="2"/>
        <v>GoldKojima Chemicals Co., Ltd.</v>
      </c>
    </row>
    <row r="41" spans="1:28" s="283" customFormat="1" ht="51">
      <c r="A41" s="345" t="s">
        <v>798</v>
      </c>
      <c r="B41" s="236" t="str">
        <f ca="1">IF(LEN(A41)=0,"",INDEX('Smelter Look-up'!$A:$A,MATCH($A41,'Smelter Look-up'!$E:$E,0)))</f>
        <v>Gold</v>
      </c>
      <c r="C41" s="242" t="str">
        <f ca="1">IF(LEN(A41)=0,"",INDEX('Smelter Look-up'!$C:$C,MATCH($A41,'Smelter Look-up'!$E:$E,0)))</f>
        <v>LS-NIKKO Copper Inc.</v>
      </c>
      <c r="D41" s="236"/>
      <c r="E41" s="236" t="str">
        <f ca="1">IF(ISERROR($V41),"",OFFSET('Smelter Look-up'!$D$4,$V41-4,0)&amp;"")</f>
        <v>KOREA, REPUBLIC OF</v>
      </c>
      <c r="F41" s="236" t="str">
        <f ca="1">IF(ISERROR($V41),"",OFFSET('Smelter Look-up'!$E$4,$V41-4,0))</f>
        <v>CID001078</v>
      </c>
      <c r="G41" s="236" t="str">
        <f ca="1">IF(C41=$X$4,"Enter smelter details", IF(ISERROR($V41),"",OFFSET('Smelter Look-up'!$F$4,$V41-4,0)))</f>
        <v>RMI</v>
      </c>
      <c r="H41" s="237">
        <f ca="1">IF(ISERROR($V41),"",OFFSET('Smelter Look-up'!$G$4,$V41-4,0))</f>
        <v>0</v>
      </c>
      <c r="I41" s="238" t="str">
        <f ca="1">IF(ISERROR($V41),"",OFFSET('Smelter Look-up'!$H$4,$V41-4,0))</f>
        <v>Onsan-eup</v>
      </c>
      <c r="J41" s="238" t="str">
        <f ca="1">IF(ISERROR($V41),"",OFFSET('Smelter Look-up'!$I$4,$V41-4,0))</f>
        <v>Ulsan-gwangyeoksi</v>
      </c>
      <c r="K41" s="240"/>
      <c r="L41" s="240"/>
      <c r="M41" s="240"/>
      <c r="N41" s="240"/>
      <c r="O41" s="240"/>
      <c r="P41" s="239"/>
      <c r="Q41" s="241"/>
      <c r="R41" s="236" t="str">
        <f ca="1">IF(ISERROR($V41),"",OFFSET('Smelter Look-up'!$C$4,$V41-4,0)&amp;"")</f>
        <v>LS-NIKKO Copper Inc.</v>
      </c>
      <c r="S41" s="250" t="str">
        <f t="shared" ca="1" si="0"/>
        <v>KR</v>
      </c>
      <c r="T41" s="250" t="str">
        <f ca="1">IF(B41="","",IF(ISERROR(MATCH($J41,SorP!$B$1:$B$6230,0)),"",INDIRECT("'SorP'!$A$"&amp;MATCH($J41,SorP!$B$1:$B$6230,0))))</f>
        <v>KR-31</v>
      </c>
      <c r="U41" s="280"/>
      <c r="V41" s="281">
        <f ca="1">IF(C41="",NA(),MATCH($B41&amp;$C41,'Smelter Look-up'!$J:$J,0))</f>
        <v>130</v>
      </c>
      <c r="W41" s="282"/>
      <c r="X41" s="282">
        <f t="shared" ca="1" si="1"/>
        <v>0</v>
      </c>
      <c r="Y41" s="282"/>
      <c r="Z41" s="282"/>
      <c r="AB41" s="284" t="str">
        <f t="shared" ca="1" si="2"/>
        <v>GoldLS-NIKKO Copper Inc.</v>
      </c>
    </row>
    <row r="42" spans="1:28" s="283" customFormat="1" ht="25.5">
      <c r="A42" s="345" t="s">
        <v>801</v>
      </c>
      <c r="B42" s="236" t="str">
        <f ca="1">IF(LEN(A42)=0,"",INDEX('Smelter Look-up'!$A:$A,MATCH($A42,'Smelter Look-up'!$E:$E,0)))</f>
        <v>Gold</v>
      </c>
      <c r="C42" s="242" t="str">
        <f ca="1">IF(LEN(A42)=0,"",INDEX('Smelter Look-up'!$C:$C,MATCH($A42,'Smelter Look-up'!$E:$E,0)))</f>
        <v>Materion</v>
      </c>
      <c r="D42" s="236"/>
      <c r="E42" s="236" t="str">
        <f ca="1">IF(ISERROR($V42),"",OFFSET('Smelter Look-up'!$D$4,$V42-4,0)&amp;"")</f>
        <v>UNITED STATES OF AMERICA</v>
      </c>
      <c r="F42" s="236" t="str">
        <f ca="1">IF(ISERROR($V42),"",OFFSET('Smelter Look-up'!$E$4,$V42-4,0))</f>
        <v>CID001113</v>
      </c>
      <c r="G42" s="236" t="str">
        <f ca="1">IF(C42=$X$4,"Enter smelter details", IF(ISERROR($V42),"",OFFSET('Smelter Look-up'!$F$4,$V42-4,0)))</f>
        <v>RMI</v>
      </c>
      <c r="H42" s="237">
        <f ca="1">IF(ISERROR($V42),"",OFFSET('Smelter Look-up'!$G$4,$V42-4,0))</f>
        <v>0</v>
      </c>
      <c r="I42" s="238" t="str">
        <f ca="1">IF(ISERROR($V42),"",OFFSET('Smelter Look-up'!$H$4,$V42-4,0))</f>
        <v>Buffalo</v>
      </c>
      <c r="J42" s="238" t="str">
        <f ca="1">IF(ISERROR($V42),"",OFFSET('Smelter Look-up'!$I$4,$V42-4,0))</f>
        <v>New York</v>
      </c>
      <c r="K42" s="240"/>
      <c r="L42" s="240"/>
      <c r="M42" s="240"/>
      <c r="N42" s="240"/>
      <c r="O42" s="240"/>
      <c r="P42" s="239"/>
      <c r="Q42" s="241"/>
      <c r="R42" s="236" t="str">
        <f ca="1">IF(ISERROR($V42),"",OFFSET('Smelter Look-up'!$C$4,$V42-4,0)&amp;"")</f>
        <v>Materion</v>
      </c>
      <c r="S42" s="250" t="str">
        <f t="shared" ca="1" si="0"/>
        <v>US</v>
      </c>
      <c r="T42" s="250" t="str">
        <f ca="1">IF(B42="","",IF(ISERROR(MATCH($J42,SorP!$B$1:$B$6230,0)),"",INDIRECT("'SorP'!$A$"&amp;MATCH($J42,SorP!$B$1:$B$6230,0))))</f>
        <v>US-NY</v>
      </c>
      <c r="U42" s="280"/>
      <c r="V42" s="281">
        <f ca="1">IF(C42="",NA(),MATCH($B42&amp;$C42,'Smelter Look-up'!$J:$J,0))</f>
        <v>135</v>
      </c>
      <c r="W42" s="282"/>
      <c r="X42" s="282">
        <f t="shared" ca="1" si="1"/>
        <v>0</v>
      </c>
      <c r="Y42" s="282"/>
      <c r="Z42" s="282"/>
      <c r="AB42" s="284" t="str">
        <f t="shared" ca="1" si="2"/>
        <v>GoldMaterion</v>
      </c>
    </row>
    <row r="43" spans="1:28" s="283" customFormat="1" ht="63.75">
      <c r="A43" s="345" t="s">
        <v>802</v>
      </c>
      <c r="B43" s="236" t="str">
        <f ca="1">IF(LEN(A43)=0,"",INDEX('Smelter Look-up'!$A:$A,MATCH($A43,'Smelter Look-up'!$E:$E,0)))</f>
        <v>Gold</v>
      </c>
      <c r="C43" s="242" t="str">
        <f ca="1">IF(LEN(A43)=0,"",INDEX('Smelter Look-up'!$C:$C,MATCH($A43,'Smelter Look-up'!$E:$E,0)))</f>
        <v>Matsuda Sangyo Co., Ltd.</v>
      </c>
      <c r="D43" s="236"/>
      <c r="E43" s="236" t="str">
        <f ca="1">IF(ISERROR($V43),"",OFFSET('Smelter Look-up'!$D$4,$V43-4,0)&amp;"")</f>
        <v>JAPAN</v>
      </c>
      <c r="F43" s="236" t="str">
        <f ca="1">IF(ISERROR($V43),"",OFFSET('Smelter Look-up'!$E$4,$V43-4,0))</f>
        <v>CID001119</v>
      </c>
      <c r="G43" s="236" t="str">
        <f ca="1">IF(C43=$X$4,"Enter smelter details", IF(ISERROR($V43),"",OFFSET('Smelter Look-up'!$F$4,$V43-4,0)))</f>
        <v>RMI</v>
      </c>
      <c r="H43" s="237">
        <f ca="1">IF(ISERROR($V43),"",OFFSET('Smelter Look-up'!$G$4,$V43-4,0))</f>
        <v>0</v>
      </c>
      <c r="I43" s="238" t="str">
        <f ca="1">IF(ISERROR($V43),"",OFFSET('Smelter Look-up'!$H$4,$V43-4,0))</f>
        <v>Iruma</v>
      </c>
      <c r="J43" s="238" t="str">
        <f ca="1">IF(ISERROR($V43),"",OFFSET('Smelter Look-up'!$I$4,$V43-4,0))</f>
        <v>Saitama</v>
      </c>
      <c r="K43" s="240"/>
      <c r="L43" s="240"/>
      <c r="M43" s="240"/>
      <c r="N43" s="240"/>
      <c r="O43" s="240"/>
      <c r="P43" s="239"/>
      <c r="Q43" s="241"/>
      <c r="R43" s="236" t="str">
        <f ca="1">IF(ISERROR($V43),"",OFFSET('Smelter Look-up'!$C$4,$V43-4,0)&amp;"")</f>
        <v>Matsuda Sangyo Co., Ltd.</v>
      </c>
      <c r="S43" s="250" t="str">
        <f t="shared" ca="1" si="0"/>
        <v>JP</v>
      </c>
      <c r="T43" s="250" t="str">
        <f ca="1">IF(B43="","",IF(ISERROR(MATCH($J43,SorP!$B$1:$B$6230,0)),"",INDIRECT("'SorP'!$A$"&amp;MATCH($J43,SorP!$B$1:$B$6230,0))))</f>
        <v>JP-11</v>
      </c>
      <c r="U43" s="280"/>
      <c r="V43" s="281">
        <f ca="1">IF(C43="",NA(),MATCH($B43&amp;$C43,'Smelter Look-up'!$J:$J,0))</f>
        <v>136</v>
      </c>
      <c r="W43" s="282"/>
      <c r="X43" s="282">
        <f t="shared" ca="1" si="1"/>
        <v>0</v>
      </c>
      <c r="Y43" s="282"/>
      <c r="Z43" s="282"/>
      <c r="AB43" s="284" t="str">
        <f t="shared" ca="1" si="2"/>
        <v>GoldMatsuda Sangyo Co., Ltd.</v>
      </c>
    </row>
    <row r="44" spans="1:28" s="283" customFormat="1" ht="63.75">
      <c r="A44" s="345" t="s">
        <v>805</v>
      </c>
      <c r="B44" s="236" t="str">
        <f ca="1">IF(LEN(A44)=0,"",INDEX('Smelter Look-up'!$A:$A,MATCH($A44,'Smelter Look-up'!$E:$E,0)))</f>
        <v>Gold</v>
      </c>
      <c r="C44" s="242" t="str">
        <f ca="1">IF(LEN(A44)=0,"",INDEX('Smelter Look-up'!$C:$C,MATCH($A44,'Smelter Look-up'!$E:$E,0)))</f>
        <v>Metalor Technologies S.A.</v>
      </c>
      <c r="D44" s="236"/>
      <c r="E44" s="236" t="str">
        <f ca="1">IF(ISERROR($V44),"",OFFSET('Smelter Look-up'!$D$4,$V44-4,0)&amp;"")</f>
        <v>SWITZERLAND</v>
      </c>
      <c r="F44" s="236" t="str">
        <f ca="1">IF(ISERROR($V44),"",OFFSET('Smelter Look-up'!$E$4,$V44-4,0))</f>
        <v>CID001153</v>
      </c>
      <c r="G44" s="236" t="str">
        <f ca="1">IF(C44=$X$4,"Enter smelter details", IF(ISERROR($V44),"",OFFSET('Smelter Look-up'!$F$4,$V44-4,0)))</f>
        <v>RMI</v>
      </c>
      <c r="H44" s="237">
        <f ca="1">IF(ISERROR($V44),"",OFFSET('Smelter Look-up'!$G$4,$V44-4,0))</f>
        <v>0</v>
      </c>
      <c r="I44" s="238" t="str">
        <f ca="1">IF(ISERROR($V44),"",OFFSET('Smelter Look-up'!$H$4,$V44-4,0))</f>
        <v>Marin</v>
      </c>
      <c r="J44" s="238" t="str">
        <f ca="1">IF(ISERROR($V44),"",OFFSET('Smelter Look-up'!$I$4,$V44-4,0))</f>
        <v>Neuchâtel</v>
      </c>
      <c r="K44" s="240"/>
      <c r="L44" s="240"/>
      <c r="M44" s="240"/>
      <c r="N44" s="240"/>
      <c r="O44" s="240"/>
      <c r="P44" s="239"/>
      <c r="Q44" s="241"/>
      <c r="R44" s="236" t="str">
        <f ca="1">IF(ISERROR($V44),"",OFFSET('Smelter Look-up'!$C$4,$V44-4,0)&amp;"")</f>
        <v>Metalor Technologies S.A.</v>
      </c>
      <c r="S44" s="250" t="str">
        <f t="shared" ca="1" si="0"/>
        <v>CH</v>
      </c>
      <c r="T44" s="250" t="str">
        <f ca="1">IF(B44="","",IF(ISERROR(MATCH($J44,SorP!$B$1:$B$6230,0)),"",INDIRECT("'SorP'!$A$"&amp;MATCH($J44,SorP!$B$1:$B$6230,0))))</f>
        <v>CH-NE</v>
      </c>
      <c r="U44" s="280"/>
      <c r="V44" s="281">
        <f ca="1">IF(C44="",NA(),MATCH($B44&amp;$C44,'Smelter Look-up'!$J:$J,0))</f>
        <v>144</v>
      </c>
      <c r="W44" s="282"/>
      <c r="X44" s="282">
        <f t="shared" ca="1" si="1"/>
        <v>0</v>
      </c>
      <c r="Y44" s="282"/>
      <c r="Z44" s="282"/>
      <c r="AB44" s="284" t="str">
        <f t="shared" ca="1" si="2"/>
        <v>GoldMetalor Technologies S.A.</v>
      </c>
    </row>
    <row r="45" spans="1:28" s="283" customFormat="1" ht="89.25">
      <c r="A45" s="345" t="s">
        <v>803</v>
      </c>
      <c r="B45" s="236" t="str">
        <f ca="1">IF(LEN(A45)=0,"",INDEX('Smelter Look-up'!$A:$A,MATCH($A45,'Smelter Look-up'!$E:$E,0)))</f>
        <v>Gold</v>
      </c>
      <c r="C45" s="242" t="str">
        <f ca="1">IF(LEN(A45)=0,"",INDEX('Smelter Look-up'!$C:$C,MATCH($A45,'Smelter Look-up'!$E:$E,0)))</f>
        <v>Metalor Technologies (Hong Kong) Ltd.</v>
      </c>
      <c r="D45" s="236"/>
      <c r="E45" s="236" t="str">
        <f ca="1">IF(ISERROR($V45),"",OFFSET('Smelter Look-up'!$D$4,$V45-4,0)&amp;"")</f>
        <v>CHINA</v>
      </c>
      <c r="F45" s="236" t="str">
        <f ca="1">IF(ISERROR($V45),"",OFFSET('Smelter Look-up'!$E$4,$V45-4,0))</f>
        <v>CID001149</v>
      </c>
      <c r="G45" s="236" t="str">
        <f ca="1">IF(C45=$X$4,"Enter smelter details", IF(ISERROR($V45),"",OFFSET('Smelter Look-up'!$F$4,$V45-4,0)))</f>
        <v>RMI</v>
      </c>
      <c r="H45" s="237">
        <f ca="1">IF(ISERROR($V45),"",OFFSET('Smelter Look-up'!$G$4,$V45-4,0))</f>
        <v>0</v>
      </c>
      <c r="I45" s="238" t="str">
        <f ca="1">IF(ISERROR($V45),"",OFFSET('Smelter Look-up'!$H$4,$V45-4,0))</f>
        <v>Kwai Chung</v>
      </c>
      <c r="J45" s="238" t="str">
        <f ca="1">IF(ISERROR($V45),"",OFFSET('Smelter Look-up'!$I$4,$V45-4,0))</f>
        <v>Hong Kong</v>
      </c>
      <c r="K45" s="240"/>
      <c r="L45" s="240"/>
      <c r="M45" s="240"/>
      <c r="N45" s="240"/>
      <c r="O45" s="240"/>
      <c r="P45" s="239"/>
      <c r="Q45" s="241"/>
      <c r="R45" s="236" t="str">
        <f ca="1">IF(ISERROR($V45),"",OFFSET('Smelter Look-up'!$C$4,$V45-4,0)&amp;"")</f>
        <v>Metalor Technologies (Hong Kong) Ltd.</v>
      </c>
      <c r="S45" s="250" t="str">
        <f t="shared" ca="1" si="0"/>
        <v>CN</v>
      </c>
      <c r="T45" s="250" t="str">
        <f ca="1">IF(B45="","",IF(ISERROR(MATCH($J45,SorP!$B$1:$B$6230,0)),"",INDIRECT("'SorP'!$A$"&amp;MATCH($J45,SorP!$B$1:$B$6230,0))))</f>
        <v>CN-91</v>
      </c>
      <c r="U45" s="280"/>
      <c r="V45" s="281">
        <f ca="1">IF(C45="",NA(),MATCH($B45&amp;$C45,'Smelter Look-up'!$J:$J,0))</f>
        <v>141</v>
      </c>
      <c r="W45" s="282"/>
      <c r="X45" s="282">
        <f t="shared" ca="1" si="1"/>
        <v>0</v>
      </c>
      <c r="Y45" s="282"/>
      <c r="Z45" s="282"/>
      <c r="AB45" s="284" t="str">
        <f t="shared" ca="1" si="2"/>
        <v>GoldMetalor Technologies (Hong Kong) Ltd.</v>
      </c>
    </row>
    <row r="46" spans="1:28" s="283" customFormat="1" ht="63.75">
      <c r="A46" s="345" t="s">
        <v>805</v>
      </c>
      <c r="B46" s="236" t="str">
        <f ca="1">IF(LEN(A46)=0,"",INDEX('Smelter Look-up'!$A:$A,MATCH($A46,'Smelter Look-up'!$E:$E,0)))</f>
        <v>Gold</v>
      </c>
      <c r="C46" s="242" t="str">
        <f ca="1">IF(LEN(A46)=0,"",INDEX('Smelter Look-up'!$C:$C,MATCH($A46,'Smelter Look-up'!$E:$E,0)))</f>
        <v>Metalor Technologies S.A.</v>
      </c>
      <c r="D46" s="236"/>
      <c r="E46" s="236" t="str">
        <f ca="1">IF(ISERROR($V46),"",OFFSET('Smelter Look-up'!$D$4,$V46-4,0)&amp;"")</f>
        <v>SWITZERLAND</v>
      </c>
      <c r="F46" s="236" t="str">
        <f ca="1">IF(ISERROR($V46),"",OFFSET('Smelter Look-up'!$E$4,$V46-4,0))</f>
        <v>CID001153</v>
      </c>
      <c r="G46" s="236" t="str">
        <f ca="1">IF(C46=$X$4,"Enter smelter details", IF(ISERROR($V46),"",OFFSET('Smelter Look-up'!$F$4,$V46-4,0)))</f>
        <v>RMI</v>
      </c>
      <c r="H46" s="237">
        <f ca="1">IF(ISERROR($V46),"",OFFSET('Smelter Look-up'!$G$4,$V46-4,0))</f>
        <v>0</v>
      </c>
      <c r="I46" s="238" t="str">
        <f ca="1">IF(ISERROR($V46),"",OFFSET('Smelter Look-up'!$H$4,$V46-4,0))</f>
        <v>Marin</v>
      </c>
      <c r="J46" s="238" t="str">
        <f ca="1">IF(ISERROR($V46),"",OFFSET('Smelter Look-up'!$I$4,$V46-4,0))</f>
        <v>Neuchâtel</v>
      </c>
      <c r="K46" s="240"/>
      <c r="L46" s="240"/>
      <c r="M46" s="240"/>
      <c r="N46" s="240"/>
      <c r="O46" s="240"/>
      <c r="P46" s="239"/>
      <c r="Q46" s="241"/>
      <c r="R46" s="236" t="str">
        <f ca="1">IF(ISERROR($V46),"",OFFSET('Smelter Look-up'!$C$4,$V46-4,0)&amp;"")</f>
        <v>Metalor Technologies S.A.</v>
      </c>
      <c r="S46" s="250" t="str">
        <f t="shared" ca="1" si="0"/>
        <v>CH</v>
      </c>
      <c r="T46" s="250" t="str">
        <f ca="1">IF(B46="","",IF(ISERROR(MATCH($J46,SorP!$B$1:$B$6230,0)),"",INDIRECT("'SorP'!$A$"&amp;MATCH($J46,SorP!$B$1:$B$6230,0))))</f>
        <v>CH-NE</v>
      </c>
      <c r="U46" s="280"/>
      <c r="V46" s="281">
        <f ca="1">IF(C46="",NA(),MATCH($B46&amp;$C46,'Smelter Look-up'!$J:$J,0))</f>
        <v>144</v>
      </c>
      <c r="W46" s="282"/>
      <c r="X46" s="282">
        <f t="shared" ca="1" si="1"/>
        <v>0</v>
      </c>
      <c r="Y46" s="282"/>
      <c r="Z46" s="282"/>
      <c r="AB46" s="284" t="str">
        <f t="shared" ca="1" si="2"/>
        <v>GoldMetalor Technologies S.A.</v>
      </c>
    </row>
    <row r="47" spans="1:28" s="283" customFormat="1" ht="63.75">
      <c r="A47" s="345" t="s">
        <v>806</v>
      </c>
      <c r="B47" s="236" t="str">
        <f ca="1">IF(LEN(A47)=0,"",INDEX('Smelter Look-up'!$A:$A,MATCH($A47,'Smelter Look-up'!$E:$E,0)))</f>
        <v>Gold</v>
      </c>
      <c r="C47" s="242" t="str">
        <f ca="1">IF(LEN(A47)=0,"",INDEX('Smelter Look-up'!$C:$C,MATCH($A47,'Smelter Look-up'!$E:$E,0)))</f>
        <v>Metalor USA Refining Corporation</v>
      </c>
      <c r="D47" s="236"/>
      <c r="E47" s="236" t="str">
        <f ca="1">IF(ISERROR($V47),"",OFFSET('Smelter Look-up'!$D$4,$V47-4,0)&amp;"")</f>
        <v>UNITED STATES OF AMERICA</v>
      </c>
      <c r="F47" s="236" t="str">
        <f ca="1">IF(ISERROR($V47),"",OFFSET('Smelter Look-up'!$E$4,$V47-4,0))</f>
        <v>CID001157</v>
      </c>
      <c r="G47" s="236" t="str">
        <f ca="1">IF(C47=$X$4,"Enter smelter details", IF(ISERROR($V47),"",OFFSET('Smelter Look-up'!$F$4,$V47-4,0)))</f>
        <v>RMI</v>
      </c>
      <c r="H47" s="237">
        <f ca="1">IF(ISERROR($V47),"",OFFSET('Smelter Look-up'!$G$4,$V47-4,0))</f>
        <v>0</v>
      </c>
      <c r="I47" s="238" t="str">
        <f ca="1">IF(ISERROR($V47),"",OFFSET('Smelter Look-up'!$H$4,$V47-4,0))</f>
        <v>North Attleboro</v>
      </c>
      <c r="J47" s="238" t="str">
        <f ca="1">IF(ISERROR($V47),"",OFFSET('Smelter Look-up'!$I$4,$V47-4,0))</f>
        <v>Massachusetts</v>
      </c>
      <c r="K47" s="240"/>
      <c r="L47" s="240"/>
      <c r="M47" s="240"/>
      <c r="N47" s="240"/>
      <c r="O47" s="240"/>
      <c r="P47" s="239"/>
      <c r="Q47" s="241"/>
      <c r="R47" s="236" t="str">
        <f ca="1">IF(ISERROR($V47),"",OFFSET('Smelter Look-up'!$C$4,$V47-4,0)&amp;"")</f>
        <v>Metalor USA Refining Corporation</v>
      </c>
      <c r="S47" s="250" t="str">
        <f t="shared" ca="1" si="0"/>
        <v>US</v>
      </c>
      <c r="T47" s="250" t="str">
        <f ca="1">IF(B47="","",IF(ISERROR(MATCH($J47,SorP!$B$1:$B$6230,0)),"",INDIRECT("'SorP'!$A$"&amp;MATCH($J47,SorP!$B$1:$B$6230,0))))</f>
        <v>US-MA</v>
      </c>
      <c r="U47" s="280"/>
      <c r="V47" s="281">
        <f ca="1">IF(C47="",NA(),MATCH($B47&amp;$C47,'Smelter Look-up'!$J:$J,0))</f>
        <v>145</v>
      </c>
      <c r="W47" s="282"/>
      <c r="X47" s="282">
        <f t="shared" ca="1" si="1"/>
        <v>0</v>
      </c>
      <c r="Y47" s="282"/>
      <c r="Z47" s="282"/>
      <c r="AB47" s="284" t="str">
        <f t="shared" ca="1" si="2"/>
        <v>GoldMetalor USA Refining Corporation</v>
      </c>
    </row>
    <row r="48" spans="1:28" s="283" customFormat="1" ht="76.5">
      <c r="A48" s="345" t="s">
        <v>808</v>
      </c>
      <c r="B48" s="236" t="str">
        <f ca="1">IF(LEN(A48)=0,"",INDEX('Smelter Look-up'!$A:$A,MATCH($A48,'Smelter Look-up'!$E:$E,0)))</f>
        <v>Gold</v>
      </c>
      <c r="C48" s="242" t="str">
        <f ca="1">IF(LEN(A48)=0,"",INDEX('Smelter Look-up'!$C:$C,MATCH($A48,'Smelter Look-up'!$E:$E,0)))</f>
        <v>Mitsubishi Materials Corporation</v>
      </c>
      <c r="D48" s="236"/>
      <c r="E48" s="236" t="str">
        <f ca="1">IF(ISERROR($V48),"",OFFSET('Smelter Look-up'!$D$4,$V48-4,0)&amp;"")</f>
        <v>JAPAN</v>
      </c>
      <c r="F48" s="236" t="str">
        <f ca="1">IF(ISERROR($V48),"",OFFSET('Smelter Look-up'!$E$4,$V48-4,0))</f>
        <v>CID001188</v>
      </c>
      <c r="G48" s="236" t="str">
        <f ca="1">IF(C48=$X$4,"Enter smelter details", IF(ISERROR($V48),"",OFFSET('Smelter Look-up'!$F$4,$V48-4,0)))</f>
        <v>RMI</v>
      </c>
      <c r="H48" s="237">
        <f ca="1">IF(ISERROR($V48),"",OFFSET('Smelter Look-up'!$G$4,$V48-4,0))</f>
        <v>0</v>
      </c>
      <c r="I48" s="238" t="str">
        <f ca="1">IF(ISERROR($V48),"",OFFSET('Smelter Look-up'!$H$4,$V48-4,0))</f>
        <v>Naoshima</v>
      </c>
      <c r="J48" s="238" t="str">
        <f ca="1">IF(ISERROR($V48),"",OFFSET('Smelter Look-up'!$I$4,$V48-4,0))</f>
        <v>Kagawa</v>
      </c>
      <c r="K48" s="240"/>
      <c r="L48" s="240"/>
      <c r="M48" s="240"/>
      <c r="N48" s="240"/>
      <c r="O48" s="240"/>
      <c r="P48" s="239"/>
      <c r="Q48" s="241"/>
      <c r="R48" s="236" t="str">
        <f ca="1">IF(ISERROR($V48),"",OFFSET('Smelter Look-up'!$C$4,$V48-4,0)&amp;"")</f>
        <v>Mitsubishi Materials Corporation</v>
      </c>
      <c r="S48" s="250" t="str">
        <f t="shared" ca="1" si="0"/>
        <v>JP</v>
      </c>
      <c r="T48" s="250" t="str">
        <f ca="1">IF(B48="","",IF(ISERROR(MATCH($J48,SorP!$B$1:$B$6230,0)),"",INDIRECT("'SorP'!$A$"&amp;MATCH($J48,SorP!$B$1:$B$6230,0))))</f>
        <v>JP-37</v>
      </c>
      <c r="U48" s="280"/>
      <c r="V48" s="281">
        <f ca="1">IF(C48="",NA(),MATCH($B48&amp;$C48,'Smelter Look-up'!$J:$J,0))</f>
        <v>150</v>
      </c>
      <c r="W48" s="282"/>
      <c r="X48" s="282">
        <f t="shared" ca="1" si="1"/>
        <v>0</v>
      </c>
      <c r="Y48" s="282"/>
      <c r="Z48" s="282"/>
      <c r="AB48" s="284" t="str">
        <f t="shared" ca="1" si="2"/>
        <v>GoldMitsubishi Materials Corporation</v>
      </c>
    </row>
    <row r="49" spans="1:28" s="283" customFormat="1" ht="89.25">
      <c r="A49" s="345" t="s">
        <v>809</v>
      </c>
      <c r="B49" s="236" t="str">
        <f ca="1">IF(LEN(A49)=0,"",INDEX('Smelter Look-up'!$A:$A,MATCH($A49,'Smelter Look-up'!$E:$E,0)))</f>
        <v>Gold</v>
      </c>
      <c r="C49" s="242" t="str">
        <f ca="1">IF(LEN(A49)=0,"",INDEX('Smelter Look-up'!$C:$C,MATCH($A49,'Smelter Look-up'!$E:$E,0)))</f>
        <v>Mitsui Mining and Smelting Co., Ltd.</v>
      </c>
      <c r="D49" s="236"/>
      <c r="E49" s="236" t="str">
        <f ca="1">IF(ISERROR($V49),"",OFFSET('Smelter Look-up'!$D$4,$V49-4,0)&amp;"")</f>
        <v>JAPAN</v>
      </c>
      <c r="F49" s="236" t="str">
        <f ca="1">IF(ISERROR($V49),"",OFFSET('Smelter Look-up'!$E$4,$V49-4,0))</f>
        <v>CID001193</v>
      </c>
      <c r="G49" s="236" t="str">
        <f ca="1">IF(C49=$X$4,"Enter smelter details", IF(ISERROR($V49),"",OFFSET('Smelter Look-up'!$F$4,$V49-4,0)))</f>
        <v>RMI</v>
      </c>
      <c r="H49" s="237">
        <f ca="1">IF(ISERROR($V49),"",OFFSET('Smelter Look-up'!$G$4,$V49-4,0))</f>
        <v>0</v>
      </c>
      <c r="I49" s="238" t="str">
        <f ca="1">IF(ISERROR($V49),"",OFFSET('Smelter Look-up'!$H$4,$V49-4,0))</f>
        <v>Takehara</v>
      </c>
      <c r="J49" s="238" t="str">
        <f ca="1">IF(ISERROR($V49),"",OFFSET('Smelter Look-up'!$I$4,$V49-4,0))</f>
        <v>Hiroshima</v>
      </c>
      <c r="K49" s="240"/>
      <c r="L49" s="240"/>
      <c r="M49" s="240"/>
      <c r="N49" s="240"/>
      <c r="O49" s="240"/>
      <c r="P49" s="239"/>
      <c r="Q49" s="241"/>
      <c r="R49" s="236" t="str">
        <f ca="1">IF(ISERROR($V49),"",OFFSET('Smelter Look-up'!$C$4,$V49-4,0)&amp;"")</f>
        <v>Mitsui Mining and Smelting Co., Ltd.</v>
      </c>
      <c r="S49" s="250" t="str">
        <f t="shared" ca="1" si="0"/>
        <v>JP</v>
      </c>
      <c r="T49" s="250" t="str">
        <f ca="1">IF(B49="","",IF(ISERROR(MATCH($J49,SorP!$B$1:$B$6230,0)),"",INDIRECT("'SorP'!$A$"&amp;MATCH($J49,SorP!$B$1:$B$6230,0))))</f>
        <v>JP-34</v>
      </c>
      <c r="U49" s="280"/>
      <c r="V49" s="281">
        <f ca="1">IF(C49="",NA(),MATCH($B49&amp;$C49,'Smelter Look-up'!$J:$J,0))</f>
        <v>152</v>
      </c>
      <c r="W49" s="282"/>
      <c r="X49" s="282">
        <f t="shared" ca="1" si="1"/>
        <v>0</v>
      </c>
      <c r="Y49" s="282"/>
      <c r="Z49" s="282"/>
      <c r="AB49" s="284" t="str">
        <f t="shared" ca="1" si="2"/>
        <v>GoldMitsui Mining and Smelting Co., Ltd.</v>
      </c>
    </row>
    <row r="50" spans="1:28" s="283" customFormat="1" ht="102">
      <c r="A50" s="345" t="s">
        <v>812</v>
      </c>
      <c r="B50" s="236" t="str">
        <f ca="1">IF(LEN(A50)=0,"",INDEX('Smelter Look-up'!$A:$A,MATCH($A50,'Smelter Look-up'!$E:$E,0)))</f>
        <v>Gold</v>
      </c>
      <c r="C50" s="242" t="str">
        <f ca="1">IF(LEN(A50)=0,"",INDEX('Smelter Look-up'!$C:$C,MATCH($A50,'Smelter Look-up'!$E:$E,0)))</f>
        <v>Navoi Mining and Metallurgical Combinat</v>
      </c>
      <c r="D50" s="236"/>
      <c r="E50" s="236" t="str">
        <f ca="1">IF(ISERROR($V50),"",OFFSET('Smelter Look-up'!$D$4,$V50-4,0)&amp;"")</f>
        <v>UZBEKISTAN</v>
      </c>
      <c r="F50" s="236" t="str">
        <f ca="1">IF(ISERROR($V50),"",OFFSET('Smelter Look-up'!$E$4,$V50-4,0))</f>
        <v>CID001236</v>
      </c>
      <c r="G50" s="236" t="str">
        <f ca="1">IF(C50=$X$4,"Enter smelter details", IF(ISERROR($V50),"",OFFSET('Smelter Look-up'!$F$4,$V50-4,0)))</f>
        <v>RMI</v>
      </c>
      <c r="H50" s="237">
        <f ca="1">IF(ISERROR($V50),"",OFFSET('Smelter Look-up'!$G$4,$V50-4,0))</f>
        <v>0</v>
      </c>
      <c r="I50" s="238" t="str">
        <f ca="1">IF(ISERROR($V50),"",OFFSET('Smelter Look-up'!$H$4,$V50-4,0))</f>
        <v>Navoi</v>
      </c>
      <c r="J50" s="238" t="str">
        <f ca="1">IF(ISERROR($V50),"",OFFSET('Smelter Look-up'!$I$4,$V50-4,0))</f>
        <v>Navoiy</v>
      </c>
      <c r="K50" s="240"/>
      <c r="L50" s="240"/>
      <c r="M50" s="240"/>
      <c r="N50" s="240"/>
      <c r="O50" s="240"/>
      <c r="P50" s="239"/>
      <c r="Q50" s="241"/>
      <c r="R50" s="236" t="str">
        <f ca="1">IF(ISERROR($V50),"",OFFSET('Smelter Look-up'!$C$4,$V50-4,0)&amp;"")</f>
        <v>Navoi Mining and Metallurgical Combinat</v>
      </c>
      <c r="S50" s="250" t="str">
        <f t="shared" ca="1" si="0"/>
        <v>UZ</v>
      </c>
      <c r="T50" s="250" t="str">
        <f ca="1">IF(B50="","",IF(ISERROR(MATCH($J50,SorP!$B$1:$B$6230,0)),"",INDIRECT("'SorP'!$A$"&amp;MATCH($J50,SorP!$B$1:$B$6230,0))))</f>
        <v>UZ-NW</v>
      </c>
      <c r="U50" s="280"/>
      <c r="V50" s="281">
        <f ca="1">IF(C50="",NA(),MATCH($B50&amp;$C50,'Smelter Look-up'!$J:$J,0))</f>
        <v>160</v>
      </c>
      <c r="W50" s="282"/>
      <c r="X50" s="282">
        <f t="shared" ca="1" si="1"/>
        <v>0</v>
      </c>
      <c r="Y50" s="282"/>
      <c r="Z50" s="282"/>
      <c r="AB50" s="284" t="str">
        <f t="shared" ca="1" si="2"/>
        <v>GoldNavoi Mining and Metallurgical Combinat</v>
      </c>
    </row>
    <row r="51" spans="1:28" s="283" customFormat="1" ht="63.75">
      <c r="A51" s="345" t="s">
        <v>813</v>
      </c>
      <c r="B51" s="236" t="str">
        <f ca="1">IF(LEN(A51)=0,"",INDEX('Smelter Look-up'!$A:$A,MATCH($A51,'Smelter Look-up'!$E:$E,0)))</f>
        <v>Gold</v>
      </c>
      <c r="C51" s="242" t="str">
        <f ca="1">IF(LEN(A51)=0,"",INDEX('Smelter Look-up'!$C:$C,MATCH($A51,'Smelter Look-up'!$E:$E,0)))</f>
        <v>Nihon Material Co., Ltd.</v>
      </c>
      <c r="D51" s="236"/>
      <c r="E51" s="236" t="str">
        <f ca="1">IF(ISERROR($V51),"",OFFSET('Smelter Look-up'!$D$4,$V51-4,0)&amp;"")</f>
        <v>JAPAN</v>
      </c>
      <c r="F51" s="236" t="str">
        <f ca="1">IF(ISERROR($V51),"",OFFSET('Smelter Look-up'!$E$4,$V51-4,0))</f>
        <v>CID001259</v>
      </c>
      <c r="G51" s="236" t="str">
        <f ca="1">IF(C51=$X$4,"Enter smelter details", IF(ISERROR($V51),"",OFFSET('Smelter Look-up'!$F$4,$V51-4,0)))</f>
        <v>RMI</v>
      </c>
      <c r="H51" s="237">
        <f ca="1">IF(ISERROR($V51),"",OFFSET('Smelter Look-up'!$G$4,$V51-4,0))</f>
        <v>0</v>
      </c>
      <c r="I51" s="238" t="str">
        <f ca="1">IF(ISERROR($V51),"",OFFSET('Smelter Look-up'!$H$4,$V51-4,0))</f>
        <v>Noda</v>
      </c>
      <c r="J51" s="238" t="str">
        <f ca="1">IF(ISERROR($V51),"",OFFSET('Smelter Look-up'!$I$4,$V51-4,0))</f>
        <v>Chiba</v>
      </c>
      <c r="K51" s="240"/>
      <c r="L51" s="240"/>
      <c r="M51" s="240"/>
      <c r="N51" s="240"/>
      <c r="O51" s="240"/>
      <c r="P51" s="239"/>
      <c r="Q51" s="241"/>
      <c r="R51" s="236" t="str">
        <f ca="1">IF(ISERROR($V51),"",OFFSET('Smelter Look-up'!$C$4,$V51-4,0)&amp;"")</f>
        <v>Nihon Material Co., Ltd.</v>
      </c>
      <c r="S51" s="250" t="str">
        <f t="shared" ca="1" si="0"/>
        <v>JP</v>
      </c>
      <c r="T51" s="250" t="str">
        <f ca="1">IF(B51="","",IF(ISERROR(MATCH($J51,SorP!$B$1:$B$6230,0)),"",INDIRECT("'SorP'!$A$"&amp;MATCH($J51,SorP!$B$1:$B$6230,0))))</f>
        <v>JP-12</v>
      </c>
      <c r="U51" s="280"/>
      <c r="V51" s="281">
        <f ca="1">IF(C51="",NA(),MATCH($B51&amp;$C51,'Smelter Look-up'!$J:$J,0))</f>
        <v>162</v>
      </c>
      <c r="W51" s="282"/>
      <c r="X51" s="282">
        <f t="shared" ca="1" si="1"/>
        <v>0</v>
      </c>
      <c r="Y51" s="282"/>
      <c r="Z51" s="282"/>
      <c r="AB51" s="284" t="str">
        <f t="shared" ca="1" si="2"/>
        <v>GoldNihon Material Co., Ltd.</v>
      </c>
    </row>
    <row r="52" spans="1:28" s="283" customFormat="1" ht="51">
      <c r="A52" s="345" t="s">
        <v>814</v>
      </c>
      <c r="B52" s="236" t="str">
        <f ca="1">IF(LEN(A52)=0,"",INDEX('Smelter Look-up'!$A:$A,MATCH($A52,'Smelter Look-up'!$E:$E,0)))</f>
        <v>Gold</v>
      </c>
      <c r="C52" s="242" t="str">
        <f ca="1">IF(LEN(A52)=0,"",INDEX('Smelter Look-up'!$C:$C,MATCH($A52,'Smelter Look-up'!$E:$E,0)))</f>
        <v>Elemetal Refining, LLC</v>
      </c>
      <c r="D52" s="236"/>
      <c r="E52" s="236" t="str">
        <f ca="1">IF(ISERROR($V52),"",OFFSET('Smelter Look-up'!$D$4,$V52-4,0)&amp;"")</f>
        <v>UNITED STATES OF AMERICA</v>
      </c>
      <c r="F52" s="236" t="str">
        <f ca="1">IF(ISERROR($V52),"",OFFSET('Smelter Look-up'!$E$4,$V52-4,0))</f>
        <v>CID001322</v>
      </c>
      <c r="G52" s="236" t="str">
        <f ca="1">IF(C52=$X$4,"Enter smelter details", IF(ISERROR($V52),"",OFFSET('Smelter Look-up'!$F$4,$V52-4,0)))</f>
        <v>RMI</v>
      </c>
      <c r="H52" s="237">
        <f ca="1">IF(ISERROR($V52),"",OFFSET('Smelter Look-up'!$G$4,$V52-4,0))</f>
        <v>0</v>
      </c>
      <c r="I52" s="238" t="str">
        <f ca="1">IF(ISERROR($V52),"",OFFSET('Smelter Look-up'!$H$4,$V52-4,0))</f>
        <v>Jackson</v>
      </c>
      <c r="J52" s="238" t="str">
        <f ca="1">IF(ISERROR($V52),"",OFFSET('Smelter Look-up'!$I$4,$V52-4,0))</f>
        <v>Ohio</v>
      </c>
      <c r="K52" s="240"/>
      <c r="L52" s="240"/>
      <c r="M52" s="240"/>
      <c r="N52" s="240"/>
      <c r="O52" s="240"/>
      <c r="P52" s="239"/>
      <c r="Q52" s="241"/>
      <c r="R52" s="236" t="str">
        <f ca="1">IF(ISERROR($V52),"",OFFSET('Smelter Look-up'!$C$4,$V52-4,0)&amp;"")</f>
        <v>Elemetal Refining, LLC</v>
      </c>
      <c r="S52" s="250" t="str">
        <f t="shared" ca="1" si="0"/>
        <v>US</v>
      </c>
      <c r="T52" s="250" t="str">
        <f ca="1">IF(B52="","",IF(ISERROR(MATCH($J52,SorP!$B$1:$B$6230,0)),"",INDIRECT("'SorP'!$A$"&amp;MATCH($J52,SorP!$B$1:$B$6230,0))))</f>
        <v>US-OH</v>
      </c>
      <c r="U52" s="280"/>
      <c r="V52" s="281">
        <f ca="1">IF(C52="",NA(),MATCH($B52&amp;$C52,'Smelter Look-up'!$J:$J,0))</f>
        <v>64</v>
      </c>
      <c r="W52" s="282"/>
      <c r="X52" s="282">
        <f t="shared" ca="1" si="1"/>
        <v>0</v>
      </c>
      <c r="Y52" s="282"/>
      <c r="Z52" s="282"/>
      <c r="AB52" s="284" t="str">
        <f t="shared" ca="1" si="2"/>
        <v>GoldElemetal Refining, LLC</v>
      </c>
    </row>
    <row r="53" spans="1:28" s="283" customFormat="1" ht="76.5">
      <c r="A53" s="345" t="s">
        <v>790</v>
      </c>
      <c r="B53" s="236" t="str">
        <f ca="1">IF(LEN(A53)=0,"",INDEX('Smelter Look-up'!$A:$A,MATCH($A53,'Smelter Look-up'!$E:$E,0)))</f>
        <v>Gold</v>
      </c>
      <c r="C53" s="242" t="str">
        <f ca="1">IF(LEN(A53)=0,"",INDEX('Smelter Look-up'!$C:$C,MATCH($A53,'Smelter Look-up'!$E:$E,0)))</f>
        <v>JX Nippon Mining &amp; Metals Co., Ltd.</v>
      </c>
      <c r="D53" s="236"/>
      <c r="E53" s="236" t="str">
        <f ca="1">IF(ISERROR($V53),"",OFFSET('Smelter Look-up'!$D$4,$V53-4,0)&amp;"")</f>
        <v>JAPAN</v>
      </c>
      <c r="F53" s="236" t="str">
        <f ca="1">IF(ISERROR($V53),"",OFFSET('Smelter Look-up'!$E$4,$V53-4,0))</f>
        <v>CID000937</v>
      </c>
      <c r="G53" s="236" t="str">
        <f ca="1">IF(C53=$X$4,"Enter smelter details", IF(ISERROR($V53),"",OFFSET('Smelter Look-up'!$F$4,$V53-4,0)))</f>
        <v>RMI</v>
      </c>
      <c r="H53" s="237">
        <f ca="1">IF(ISERROR($V53),"",OFFSET('Smelter Look-up'!$G$4,$V53-4,0))</f>
        <v>0</v>
      </c>
      <c r="I53" s="238" t="str">
        <f ca="1">IF(ISERROR($V53),"",OFFSET('Smelter Look-up'!$H$4,$V53-4,0))</f>
        <v>Ōita</v>
      </c>
      <c r="J53" s="238" t="str">
        <f ca="1">IF(ISERROR($V53),"",OFFSET('Smelter Look-up'!$I$4,$V53-4,0))</f>
        <v>Ôita</v>
      </c>
      <c r="K53" s="240"/>
      <c r="L53" s="240"/>
      <c r="M53" s="240"/>
      <c r="N53" s="240"/>
      <c r="O53" s="240"/>
      <c r="P53" s="239"/>
      <c r="Q53" s="241"/>
      <c r="R53" s="236" t="str">
        <f ca="1">IF(ISERROR($V53),"",OFFSET('Smelter Look-up'!$C$4,$V53-4,0)&amp;"")</f>
        <v>JX Nippon Mining &amp; Metals Co., Ltd.</v>
      </c>
      <c r="S53" s="250" t="str">
        <f t="shared" ca="1" si="0"/>
        <v>JP</v>
      </c>
      <c r="T53" s="250" t="str">
        <f ca="1">IF(B53="","",IF(ISERROR(MATCH($J53,SorP!$B$1:$B$6230,0)),"",INDIRECT("'SorP'!$A$"&amp;MATCH($J53,SorP!$B$1:$B$6230,0))))</f>
        <v>JP-44</v>
      </c>
      <c r="U53" s="280"/>
      <c r="V53" s="281">
        <f ca="1">IF(C53="",NA(),MATCH($B53&amp;$C53,'Smelter Look-up'!$J:$J,0))</f>
        <v>108</v>
      </c>
      <c r="W53" s="282"/>
      <c r="X53" s="282">
        <f t="shared" ca="1" si="1"/>
        <v>0</v>
      </c>
      <c r="Y53" s="282"/>
      <c r="Z53" s="282"/>
      <c r="AB53" s="284" t="str">
        <f t="shared" ca="1" si="2"/>
        <v>GoldJX Nippon Mining &amp; Metals Co., Ltd.</v>
      </c>
    </row>
    <row r="54" spans="1:28" s="283" customFormat="1" ht="102">
      <c r="A54" s="345" t="s">
        <v>842</v>
      </c>
      <c r="B54" s="236" t="str">
        <f ca="1">IF(LEN(A54)=0,"",INDEX('Smelter Look-up'!$A:$A,MATCH($A54,'Smelter Look-up'!$E:$E,0)))</f>
        <v>Gold</v>
      </c>
      <c r="C54" s="242" t="str">
        <f ca="1">IF(LEN(A54)=0,"",INDEX('Smelter Look-up'!$C:$C,MATCH($A54,'Smelter Look-up'!$E:$E,0)))</f>
        <v>Western Australian Mint (T/a The Perth Mint)</v>
      </c>
      <c r="D54" s="236"/>
      <c r="E54" s="236" t="str">
        <f ca="1">IF(ISERROR($V54),"",OFFSET('Smelter Look-up'!$D$4,$V54-4,0)&amp;"")</f>
        <v>AUSTRALIA</v>
      </c>
      <c r="F54" s="236" t="str">
        <f ca="1">IF(ISERROR($V54),"",OFFSET('Smelter Look-up'!$E$4,$V54-4,0))</f>
        <v>CID002030</v>
      </c>
      <c r="G54" s="236" t="str">
        <f ca="1">IF(C54=$X$4,"Enter smelter details", IF(ISERROR($V54),"",OFFSET('Smelter Look-up'!$F$4,$V54-4,0)))</f>
        <v>RMI</v>
      </c>
      <c r="H54" s="237">
        <f ca="1">IF(ISERROR($V54),"",OFFSET('Smelter Look-up'!$G$4,$V54-4,0))</f>
        <v>0</v>
      </c>
      <c r="I54" s="238" t="str">
        <f ca="1">IF(ISERROR($V54),"",OFFSET('Smelter Look-up'!$H$4,$V54-4,0))</f>
        <v>Newburn</v>
      </c>
      <c r="J54" s="238" t="str">
        <f ca="1">IF(ISERROR($V54),"",OFFSET('Smelter Look-up'!$I$4,$V54-4,0))</f>
        <v>Western Australia</v>
      </c>
      <c r="K54" s="240"/>
      <c r="L54" s="240"/>
      <c r="M54" s="240"/>
      <c r="N54" s="240"/>
      <c r="O54" s="240"/>
      <c r="P54" s="239"/>
      <c r="Q54" s="241"/>
      <c r="R54" s="236" t="str">
        <f ca="1">IF(ISERROR($V54),"",OFFSET('Smelter Look-up'!$C$4,$V54-4,0)&amp;"")</f>
        <v>Western Australian Mint (T/a The Perth Mint)</v>
      </c>
      <c r="S54" s="250" t="str">
        <f t="shared" ca="1" si="0"/>
        <v>AU</v>
      </c>
      <c r="T54" s="250" t="str">
        <f ca="1">IF(B54="","",IF(ISERROR(MATCH($J54,SorP!$B$1:$B$6230,0)),"",INDIRECT("'SorP'!$A$"&amp;MATCH($J54,SorP!$B$1:$B$6230,0))))</f>
        <v>AU-WA</v>
      </c>
      <c r="U54" s="280"/>
      <c r="V54" s="281">
        <f ca="1">IF(C54="",NA(),MATCH($B54&amp;$C54,'Smelter Look-up'!$J:$J,0))</f>
        <v>258</v>
      </c>
      <c r="W54" s="282"/>
      <c r="X54" s="282">
        <f t="shared" ca="1" si="1"/>
        <v>0</v>
      </c>
      <c r="Y54" s="282"/>
      <c r="Z54" s="282"/>
      <c r="AB54" s="284" t="str">
        <f t="shared" ca="1" si="2"/>
        <v>GoldWestern Australian Mint (T/a The Perth Mint)</v>
      </c>
    </row>
    <row r="55" spans="1:28" s="283" customFormat="1" ht="76.5">
      <c r="A55" s="345" t="s">
        <v>820</v>
      </c>
      <c r="B55" s="236" t="str">
        <f ca="1">IF(LEN(A55)=0,"",INDEX('Smelter Look-up'!$A:$A,MATCH($A55,'Smelter Look-up'!$E:$E,0)))</f>
        <v>Gold</v>
      </c>
      <c r="C55" s="242" t="str">
        <f ca="1">IF(LEN(A55)=0,"",INDEX('Smelter Look-up'!$C:$C,MATCH($A55,'Smelter Look-up'!$E:$E,0)))</f>
        <v>PT Aneka Tambang (Persero) Tbk</v>
      </c>
      <c r="D55" s="236"/>
      <c r="E55" s="236" t="str">
        <f ca="1">IF(ISERROR($V55),"",OFFSET('Smelter Look-up'!$D$4,$V55-4,0)&amp;"")</f>
        <v>INDONESIA</v>
      </c>
      <c r="F55" s="236" t="str">
        <f ca="1">IF(ISERROR($V55),"",OFFSET('Smelter Look-up'!$E$4,$V55-4,0))</f>
        <v>CID001397</v>
      </c>
      <c r="G55" s="236" t="str">
        <f ca="1">IF(C55=$X$4,"Enter smelter details", IF(ISERROR($V55),"",OFFSET('Smelter Look-up'!$F$4,$V55-4,0)))</f>
        <v>RMI</v>
      </c>
      <c r="H55" s="237">
        <f ca="1">IF(ISERROR($V55),"",OFFSET('Smelter Look-up'!$G$4,$V55-4,0))</f>
        <v>0</v>
      </c>
      <c r="I55" s="238" t="str">
        <f ca="1">IF(ISERROR($V55),"",OFFSET('Smelter Look-up'!$H$4,$V55-4,0))</f>
        <v>Jakarta</v>
      </c>
      <c r="J55" s="238" t="str">
        <f ca="1">IF(ISERROR($V55),"",OFFSET('Smelter Look-up'!$I$4,$V55-4,0))</f>
        <v>Jakarta Raya</v>
      </c>
      <c r="K55" s="240"/>
      <c r="L55" s="240"/>
      <c r="M55" s="240"/>
      <c r="N55" s="240"/>
      <c r="O55" s="240"/>
      <c r="P55" s="239"/>
      <c r="Q55" s="241"/>
      <c r="R55" s="236" t="str">
        <f ca="1">IF(ISERROR($V55),"",OFFSET('Smelter Look-up'!$C$4,$V55-4,0)&amp;"")</f>
        <v>PT Aneka Tambang (Persero) Tbk</v>
      </c>
      <c r="S55" s="250" t="str">
        <f t="shared" ca="1" si="0"/>
        <v>ID</v>
      </c>
      <c r="T55" s="250" t="str">
        <f ca="1">IF(B55="","",IF(ISERROR(MATCH($J55,SorP!$B$1:$B$6230,0)),"",INDIRECT("'SorP'!$A$"&amp;MATCH($J55,SorP!$B$1:$B$6230,0))))</f>
        <v>ID-JK</v>
      </c>
      <c r="U55" s="280"/>
      <c r="V55" s="281">
        <f ca="1">IF(C55="",NA(),MATCH($B55&amp;$C55,'Smelter Look-up'!$J:$J,0))</f>
        <v>182</v>
      </c>
      <c r="W55" s="282"/>
      <c r="X55" s="282">
        <f t="shared" ca="1" si="1"/>
        <v>0</v>
      </c>
      <c r="Y55" s="282"/>
      <c r="Z55" s="282"/>
      <c r="AB55" s="284" t="str">
        <f t="shared" ca="1" si="2"/>
        <v>GoldPT Aneka Tambang (Persero) Tbk</v>
      </c>
    </row>
    <row r="56" spans="1:28" s="283" customFormat="1" ht="63.75">
      <c r="A56" s="345" t="s">
        <v>822</v>
      </c>
      <c r="B56" s="236" t="str">
        <f ca="1">IF(LEN(A56)=0,"",INDEX('Smelter Look-up'!$A:$A,MATCH($A56,'Smelter Look-up'!$E:$E,0)))</f>
        <v>Gold</v>
      </c>
      <c r="C56" s="242" t="str">
        <f ca="1">IF(LEN(A56)=0,"",INDEX('Smelter Look-up'!$C:$C,MATCH($A56,'Smelter Look-up'!$E:$E,0)))</f>
        <v>Rand Refinery (Pty) Ltd.</v>
      </c>
      <c r="D56" s="236"/>
      <c r="E56" s="236" t="str">
        <f ca="1">IF(ISERROR($V56),"",OFFSET('Smelter Look-up'!$D$4,$V56-4,0)&amp;"")</f>
        <v>SOUTH AFRICA</v>
      </c>
      <c r="F56" s="236" t="str">
        <f ca="1">IF(ISERROR($V56),"",OFFSET('Smelter Look-up'!$E$4,$V56-4,0))</f>
        <v>CID001512</v>
      </c>
      <c r="G56" s="236" t="str">
        <f ca="1">IF(C56=$X$4,"Enter smelter details", IF(ISERROR($V56),"",OFFSET('Smelter Look-up'!$F$4,$V56-4,0)))</f>
        <v>RMI</v>
      </c>
      <c r="H56" s="237">
        <f ca="1">IF(ISERROR($V56),"",OFFSET('Smelter Look-up'!$G$4,$V56-4,0))</f>
        <v>0</v>
      </c>
      <c r="I56" s="238" t="str">
        <f ca="1">IF(ISERROR($V56),"",OFFSET('Smelter Look-up'!$H$4,$V56-4,0))</f>
        <v>Germiston</v>
      </c>
      <c r="J56" s="238" t="str">
        <f ca="1">IF(ISERROR($V56),"",OFFSET('Smelter Look-up'!$I$4,$V56-4,0))</f>
        <v>Gauteng</v>
      </c>
      <c r="K56" s="240"/>
      <c r="L56" s="240"/>
      <c r="M56" s="240"/>
      <c r="N56" s="240"/>
      <c r="O56" s="240"/>
      <c r="P56" s="239"/>
      <c r="Q56" s="241"/>
      <c r="R56" s="236" t="str">
        <f ca="1">IF(ISERROR($V56),"",OFFSET('Smelter Look-up'!$C$4,$V56-4,0)&amp;"")</f>
        <v>Rand Refinery (Pty) Ltd.</v>
      </c>
      <c r="S56" s="250" t="str">
        <f t="shared" ca="1" si="0"/>
        <v>ZA</v>
      </c>
      <c r="T56" s="250" t="str">
        <f ca="1">IF(B56="","",IF(ISERROR(MATCH($J56,SorP!$B$1:$B$6230,0)),"",INDIRECT("'SorP'!$A$"&amp;MATCH($J56,SorP!$B$1:$B$6230,0))))</f>
        <v>ZA-GT</v>
      </c>
      <c r="U56" s="280"/>
      <c r="V56" s="281">
        <f ca="1">IF(C56="",NA(),MATCH($B56&amp;$C56,'Smelter Look-up'!$J:$J,0))</f>
        <v>186</v>
      </c>
      <c r="W56" s="282"/>
      <c r="X56" s="282">
        <f t="shared" ca="1" si="1"/>
        <v>0</v>
      </c>
      <c r="Y56" s="282"/>
      <c r="Z56" s="282"/>
      <c r="AB56" s="284" t="str">
        <f t="shared" ca="1" si="2"/>
        <v>GoldRand Refinery (Pty) Ltd.</v>
      </c>
    </row>
    <row r="57" spans="1:28" s="283" customFormat="1" ht="51">
      <c r="A57" s="345" t="s">
        <v>823</v>
      </c>
      <c r="B57" s="236" t="str">
        <f ca="1">IF(LEN(A57)=0,"",INDEX('Smelter Look-up'!$A:$A,MATCH($A57,'Smelter Look-up'!$E:$E,0)))</f>
        <v>Gold</v>
      </c>
      <c r="C57" s="242" t="str">
        <f ca="1">IF(LEN(A57)=0,"",INDEX('Smelter Look-up'!$C:$C,MATCH($A57,'Smelter Look-up'!$E:$E,0)))</f>
        <v>Royal Canadian Mint</v>
      </c>
      <c r="D57" s="236"/>
      <c r="E57" s="236" t="str">
        <f ca="1">IF(ISERROR($V57),"",OFFSET('Smelter Look-up'!$D$4,$V57-4,0)&amp;"")</f>
        <v>CANADA</v>
      </c>
      <c r="F57" s="236" t="str">
        <f ca="1">IF(ISERROR($V57),"",OFFSET('Smelter Look-up'!$E$4,$V57-4,0))</f>
        <v>CID001534</v>
      </c>
      <c r="G57" s="236" t="str">
        <f ca="1">IF(C57=$X$4,"Enter smelter details", IF(ISERROR($V57),"",OFFSET('Smelter Look-up'!$F$4,$V57-4,0)))</f>
        <v>RMI</v>
      </c>
      <c r="H57" s="237">
        <f ca="1">IF(ISERROR($V57),"",OFFSET('Smelter Look-up'!$G$4,$V57-4,0))</f>
        <v>0</v>
      </c>
      <c r="I57" s="238" t="str">
        <f ca="1">IF(ISERROR($V57),"",OFFSET('Smelter Look-up'!$H$4,$V57-4,0))</f>
        <v>Ottawa</v>
      </c>
      <c r="J57" s="238" t="str">
        <f ca="1">IF(ISERROR($V57),"",OFFSET('Smelter Look-up'!$I$4,$V57-4,0))</f>
        <v>Ontario</v>
      </c>
      <c r="K57" s="240"/>
      <c r="L57" s="240"/>
      <c r="M57" s="240"/>
      <c r="N57" s="240"/>
      <c r="O57" s="240"/>
      <c r="P57" s="239"/>
      <c r="Q57" s="241"/>
      <c r="R57" s="236" t="str">
        <f ca="1">IF(ISERROR($V57),"",OFFSET('Smelter Look-up'!$C$4,$V57-4,0)&amp;"")</f>
        <v>Royal Canadian Mint</v>
      </c>
      <c r="S57" s="250" t="str">
        <f t="shared" ca="1" si="0"/>
        <v>CA</v>
      </c>
      <c r="T57" s="250" t="str">
        <f ca="1">IF(B57="","",IF(ISERROR(MATCH($J57,SorP!$B$1:$B$6230,0)),"",INDIRECT("'SorP'!$A$"&amp;MATCH($J57,SorP!$B$1:$B$6230,0))))</f>
        <v>CA-ON</v>
      </c>
      <c r="U57" s="280"/>
      <c r="V57" s="281">
        <f ca="1">IF(C57="",NA(),MATCH($B57&amp;$C57,'Smelter Look-up'!$J:$J,0))</f>
        <v>191</v>
      </c>
      <c r="W57" s="282"/>
      <c r="X57" s="282">
        <f t="shared" ca="1" si="1"/>
        <v>0</v>
      </c>
      <c r="Y57" s="282"/>
      <c r="Z57" s="282"/>
      <c r="AB57" s="284" t="str">
        <f t="shared" ca="1" si="2"/>
        <v>GoldRoyal Canadian Mint</v>
      </c>
    </row>
    <row r="58" spans="1:28" s="283" customFormat="1" ht="38.25">
      <c r="A58" s="345" t="s">
        <v>824</v>
      </c>
      <c r="B58" s="236" t="str">
        <f ca="1">IF(LEN(A58)=0,"",INDEX('Smelter Look-up'!$A:$A,MATCH($A58,'Smelter Look-up'!$E:$E,0)))</f>
        <v>Gold</v>
      </c>
      <c r="C58" s="242" t="str">
        <f ca="1">IF(LEN(A58)=0,"",INDEX('Smelter Look-up'!$C:$C,MATCH($A58,'Smelter Look-up'!$E:$E,0)))</f>
        <v>Sabin Metal Corp.</v>
      </c>
      <c r="D58" s="236"/>
      <c r="E58" s="236" t="str">
        <f ca="1">IF(ISERROR($V58),"",OFFSET('Smelter Look-up'!$D$4,$V58-4,0)&amp;"")</f>
        <v>UNITED STATES OF AMERICA</v>
      </c>
      <c r="F58" s="236" t="str">
        <f ca="1">IF(ISERROR($V58),"",OFFSET('Smelter Look-up'!$E$4,$V58-4,0))</f>
        <v>CID001546</v>
      </c>
      <c r="G58" s="236" t="str">
        <f ca="1">IF(C58=$X$4,"Enter smelter details", IF(ISERROR($V58),"",OFFSET('Smelter Look-up'!$F$4,$V58-4,0)))</f>
        <v>RMI</v>
      </c>
      <c r="H58" s="237">
        <f ca="1">IF(ISERROR($V58),"",OFFSET('Smelter Look-up'!$G$4,$V58-4,0))</f>
        <v>0</v>
      </c>
      <c r="I58" s="238" t="str">
        <f ca="1">IF(ISERROR($V58),"",OFFSET('Smelter Look-up'!$H$4,$V58-4,0))</f>
        <v>Williston</v>
      </c>
      <c r="J58" s="238" t="str">
        <f ca="1">IF(ISERROR($V58),"",OFFSET('Smelter Look-up'!$I$4,$V58-4,0))</f>
        <v>North Dakota</v>
      </c>
      <c r="K58" s="240"/>
      <c r="L58" s="240"/>
      <c r="M58" s="240"/>
      <c r="N58" s="240"/>
      <c r="O58" s="240"/>
      <c r="P58" s="239"/>
      <c r="Q58" s="241"/>
      <c r="R58" s="236" t="str">
        <f ca="1">IF(ISERROR($V58),"",OFFSET('Smelter Look-up'!$C$4,$V58-4,0)&amp;"")</f>
        <v>Sabin Metal Corp.</v>
      </c>
      <c r="S58" s="250" t="str">
        <f t="shared" ca="1" si="0"/>
        <v>US</v>
      </c>
      <c r="T58" s="250" t="str">
        <f ca="1">IF(B58="","",IF(ISERROR(MATCH($J58,SorP!$B$1:$B$6230,0)),"",INDIRECT("'SorP'!$A$"&amp;MATCH($J58,SorP!$B$1:$B$6230,0))))</f>
        <v>US-ND</v>
      </c>
      <c r="U58" s="280"/>
      <c r="V58" s="281">
        <f ca="1">IF(C58="",NA(),MATCH($B58&amp;$C58,'Smelter Look-up'!$J:$J,0))</f>
        <v>193</v>
      </c>
      <c r="W58" s="282"/>
      <c r="X58" s="282">
        <f t="shared" ca="1" si="1"/>
        <v>0</v>
      </c>
      <c r="Y58" s="282"/>
      <c r="Z58" s="282"/>
      <c r="AB58" s="284" t="str">
        <f t="shared" ca="1" si="2"/>
        <v>GoldSabin Metal Corp.</v>
      </c>
    </row>
    <row r="59" spans="1:28" s="283" customFormat="1" ht="51">
      <c r="A59" s="345" t="s">
        <v>825</v>
      </c>
      <c r="B59" s="236" t="str">
        <f ca="1">IF(LEN(A59)=0,"",INDEX('Smelter Look-up'!$A:$A,MATCH($A59,'Smelter Look-up'!$E:$E,0)))</f>
        <v>Gold</v>
      </c>
      <c r="C59" s="242" t="str">
        <f ca="1">IF(LEN(A59)=0,"",INDEX('Smelter Look-up'!$C:$C,MATCH($A59,'Smelter Look-up'!$E:$E,0)))</f>
        <v>Samwon Metals Corp.</v>
      </c>
      <c r="D59" s="236"/>
      <c r="E59" s="236" t="str">
        <f ca="1">IF(ISERROR($V59),"",OFFSET('Smelter Look-up'!$D$4,$V59-4,0)&amp;"")</f>
        <v>KOREA, REPUBLIC OF</v>
      </c>
      <c r="F59" s="236" t="str">
        <f ca="1">IF(ISERROR($V59),"",OFFSET('Smelter Look-up'!$E$4,$V59-4,0))</f>
        <v>CID001562</v>
      </c>
      <c r="G59" s="236" t="str">
        <f ca="1">IF(C59=$X$4,"Enter smelter details", IF(ISERROR($V59),"",OFFSET('Smelter Look-up'!$F$4,$V59-4,0)))</f>
        <v>RMI</v>
      </c>
      <c r="H59" s="237">
        <f ca="1">IF(ISERROR($V59),"",OFFSET('Smelter Look-up'!$G$4,$V59-4,0))</f>
        <v>0</v>
      </c>
      <c r="I59" s="238" t="str">
        <f ca="1">IF(ISERROR($V59),"",OFFSET('Smelter Look-up'!$H$4,$V59-4,0))</f>
        <v>Changwon</v>
      </c>
      <c r="J59" s="238" t="str">
        <f ca="1">IF(ISERROR($V59),"",OFFSET('Smelter Look-up'!$I$4,$V59-4,0))</f>
        <v>Gyeongsangnam-do</v>
      </c>
      <c r="K59" s="240"/>
      <c r="L59" s="240"/>
      <c r="M59" s="240"/>
      <c r="N59" s="240"/>
      <c r="O59" s="240"/>
      <c r="P59" s="239"/>
      <c r="Q59" s="241"/>
      <c r="R59" s="236" t="str">
        <f ca="1">IF(ISERROR($V59),"",OFFSET('Smelter Look-up'!$C$4,$V59-4,0)&amp;"")</f>
        <v>Samwon Metals Corp.</v>
      </c>
      <c r="S59" s="250" t="str">
        <f t="shared" ref="S59:S122" ca="1" si="3">IF(B59="","",IF(ISERROR(MATCH($E59,CL,0)),"Unknown",INDIRECT("'C'!$A$"&amp;MATCH($E59,CL,0)+1)))</f>
        <v>KR</v>
      </c>
      <c r="T59" s="250" t="str">
        <f ca="1">IF(B59="","",IF(ISERROR(MATCH($J59,SorP!$B$1:$B$6230,0)),"",INDIRECT("'SorP'!$A$"&amp;MATCH($J59,SorP!$B$1:$B$6230,0))))</f>
        <v>KR-48</v>
      </c>
      <c r="U59" s="280"/>
      <c r="V59" s="281">
        <f ca="1">IF(C59="",NA(),MATCH($B59&amp;$C59,'Smelter Look-up'!$J:$J,0))</f>
        <v>200</v>
      </c>
      <c r="W59" s="282"/>
      <c r="X59" s="282">
        <f t="shared" ref="X59:X122" ca="1" si="4">IF(AND(C59="Smelter not listed",OR(LEN(D59)=0,LEN(E59)=0)),1,0)</f>
        <v>0</v>
      </c>
      <c r="Y59" s="282"/>
      <c r="Z59" s="282"/>
      <c r="AB59" s="284" t="str">
        <f t="shared" ref="AB59:AB122" ca="1" si="5">B59&amp;C59</f>
        <v>GoldSamwon Metals Corp.</v>
      </c>
    </row>
    <row r="60" spans="1:28" s="283" customFormat="1" ht="63.75">
      <c r="A60" s="345" t="s">
        <v>827</v>
      </c>
      <c r="B60" s="236" t="str">
        <f ca="1">IF(LEN(A60)=0,"",INDEX('Smelter Look-up'!$A:$A,MATCH($A60,'Smelter Look-up'!$E:$E,0)))</f>
        <v>Gold</v>
      </c>
      <c r="C60" s="242" t="str">
        <f ca="1">IF(LEN(A60)=0,"",INDEX('Smelter Look-up'!$C:$C,MATCH($A60,'Smelter Look-up'!$E:$E,0)))</f>
        <v>SEMPSA Joyeria Plateria S.A.</v>
      </c>
      <c r="D60" s="236"/>
      <c r="E60" s="236" t="str">
        <f ca="1">IF(ISERROR($V60),"",OFFSET('Smelter Look-up'!$D$4,$V60-4,0)&amp;"")</f>
        <v>SPAIN</v>
      </c>
      <c r="F60" s="236" t="str">
        <f ca="1">IF(ISERROR($V60),"",OFFSET('Smelter Look-up'!$E$4,$V60-4,0))</f>
        <v>CID001585</v>
      </c>
      <c r="G60" s="236" t="str">
        <f ca="1">IF(C60=$X$4,"Enter smelter details", IF(ISERROR($V60),"",OFFSET('Smelter Look-up'!$F$4,$V60-4,0)))</f>
        <v>RMI</v>
      </c>
      <c r="H60" s="237">
        <f ca="1">IF(ISERROR($V60),"",OFFSET('Smelter Look-up'!$G$4,$V60-4,0))</f>
        <v>0</v>
      </c>
      <c r="I60" s="238" t="str">
        <f ca="1">IF(ISERROR($V60),"",OFFSET('Smelter Look-up'!$H$4,$V60-4,0))</f>
        <v>Madrid</v>
      </c>
      <c r="J60" s="238" t="str">
        <f ca="1">IF(ISERROR($V60),"",OFFSET('Smelter Look-up'!$I$4,$V60-4,0))</f>
        <v>Madrid, Comunidad de</v>
      </c>
      <c r="K60" s="240"/>
      <c r="L60" s="240"/>
      <c r="M60" s="240"/>
      <c r="N60" s="240"/>
      <c r="O60" s="240"/>
      <c r="P60" s="239"/>
      <c r="Q60" s="241"/>
      <c r="R60" s="236" t="str">
        <f ca="1">IF(ISERROR($V60),"",OFFSET('Smelter Look-up'!$C$4,$V60-4,0)&amp;"")</f>
        <v>SEMPSA Joyeria Plateria S.A.</v>
      </c>
      <c r="S60" s="250" t="str">
        <f t="shared" ca="1" si="3"/>
        <v>ES</v>
      </c>
      <c r="T60" s="250" t="str">
        <f ca="1">IF(B60="","",IF(ISERROR(MATCH($J60,SorP!$B$1:$B$6230,0)),"",INDIRECT("'SorP'!$A$"&amp;MATCH($J60,SorP!$B$1:$B$6230,0))))</f>
        <v>ES-MD</v>
      </c>
      <c r="U60" s="280"/>
      <c r="V60" s="281">
        <f ca="1">IF(C60="",NA(),MATCH($B60&amp;$C60,'Smelter Look-up'!$J:$J,0))</f>
        <v>204</v>
      </c>
      <c r="W60" s="282"/>
      <c r="X60" s="282">
        <f t="shared" ca="1" si="4"/>
        <v>0</v>
      </c>
      <c r="Y60" s="282"/>
      <c r="Z60" s="282"/>
      <c r="AB60" s="284" t="str">
        <f t="shared" ca="1" si="5"/>
        <v>GoldSEMPSA Joyeria Plateria S.A.</v>
      </c>
    </row>
    <row r="61" spans="1:28" s="283" customFormat="1" ht="102">
      <c r="A61" s="345" t="s">
        <v>834</v>
      </c>
      <c r="B61" s="236" t="str">
        <f ca="1">IF(LEN(A61)=0,"",INDEX('Smelter Look-up'!$A:$A,MATCH($A61,'Smelter Look-up'!$E:$E,0)))</f>
        <v>Gold</v>
      </c>
      <c r="C61" s="242" t="str">
        <f ca="1">IF(LEN(A61)=0,"",INDEX('Smelter Look-up'!$C:$C,MATCH($A61,'Smelter Look-up'!$E:$E,0)))</f>
        <v>The Refinery of Shandong Gold Mining Co., Ltd.</v>
      </c>
      <c r="D61" s="236"/>
      <c r="E61" s="236" t="str">
        <f ca="1">IF(ISERROR($V61),"",OFFSET('Smelter Look-up'!$D$4,$V61-4,0)&amp;"")</f>
        <v>CHINA</v>
      </c>
      <c r="F61" s="236" t="str">
        <f ca="1">IF(ISERROR($V61),"",OFFSET('Smelter Look-up'!$E$4,$V61-4,0))</f>
        <v>CID001916</v>
      </c>
      <c r="G61" s="236" t="str">
        <f ca="1">IF(C61=$X$4,"Enter smelter details", IF(ISERROR($V61),"",OFFSET('Smelter Look-up'!$F$4,$V61-4,0)))</f>
        <v>RMI</v>
      </c>
      <c r="H61" s="237">
        <f ca="1">IF(ISERROR($V61),"",OFFSET('Smelter Look-up'!$G$4,$V61-4,0))</f>
        <v>0</v>
      </c>
      <c r="I61" s="238" t="str">
        <f ca="1">IF(ISERROR($V61),"",OFFSET('Smelter Look-up'!$H$4,$V61-4,0))</f>
        <v>Laizhou</v>
      </c>
      <c r="J61" s="238" t="str">
        <f ca="1">IF(ISERROR($V61),"",OFFSET('Smelter Look-up'!$I$4,$V61-4,0))</f>
        <v>Shandong</v>
      </c>
      <c r="K61" s="240"/>
      <c r="L61" s="240"/>
      <c r="M61" s="240"/>
      <c r="N61" s="240"/>
      <c r="O61" s="240"/>
      <c r="P61" s="239"/>
      <c r="Q61" s="241"/>
      <c r="R61" s="236" t="str">
        <f ca="1">IF(ISERROR($V61),"",OFFSET('Smelter Look-up'!$C$4,$V61-4,0)&amp;"")</f>
        <v>The Refinery of Shandong Gold Mining Co., Ltd.</v>
      </c>
      <c r="S61" s="250" t="str">
        <f t="shared" ca="1" si="3"/>
        <v>CN</v>
      </c>
      <c r="T61" s="250" t="str">
        <f ca="1">IF(B61="","",IF(ISERROR(MATCH($J61,SorP!$B$1:$B$6230,0)),"",INDIRECT("'SorP'!$A$"&amp;MATCH($J61,SorP!$B$1:$B$6230,0))))</f>
        <v>CN-37</v>
      </c>
      <c r="U61" s="280"/>
      <c r="V61" s="281">
        <f ca="1">IF(C61="",NA(),MATCH($B61&amp;$C61,'Smelter Look-up'!$J:$J,0))</f>
        <v>243</v>
      </c>
      <c r="W61" s="282"/>
      <c r="X61" s="282">
        <f t="shared" ca="1" si="4"/>
        <v>0</v>
      </c>
      <c r="Y61" s="282"/>
      <c r="Z61" s="282"/>
      <c r="AB61" s="284" t="str">
        <f t="shared" ca="1" si="5"/>
        <v>GoldThe Refinery of Shandong Gold Mining Co., Ltd.</v>
      </c>
    </row>
    <row r="62" spans="1:28" s="283" customFormat="1" ht="102">
      <c r="A62" s="345" t="s">
        <v>828</v>
      </c>
      <c r="B62" s="236" t="str">
        <f ca="1">IF(LEN(A62)=0,"",INDEX('Smelter Look-up'!$A:$A,MATCH($A62,'Smelter Look-up'!$E:$E,0)))</f>
        <v>Gold</v>
      </c>
      <c r="C62" s="242" t="str">
        <f ca="1">IF(LEN(A62)=0,"",INDEX('Smelter Look-up'!$C:$C,MATCH($A62,'Smelter Look-up'!$E:$E,0)))</f>
        <v>Shandong Zhaojin Gold &amp; Silver Refinery Co., Ltd.</v>
      </c>
      <c r="D62" s="236"/>
      <c r="E62" s="236" t="str">
        <f ca="1">IF(ISERROR($V62),"",OFFSET('Smelter Look-up'!$D$4,$V62-4,0)&amp;"")</f>
        <v>CHINA</v>
      </c>
      <c r="F62" s="236" t="str">
        <f ca="1">IF(ISERROR($V62),"",OFFSET('Smelter Look-up'!$E$4,$V62-4,0))</f>
        <v>CID001622</v>
      </c>
      <c r="G62" s="236" t="str">
        <f ca="1">IF(C62=$X$4,"Enter smelter details", IF(ISERROR($V62),"",OFFSET('Smelter Look-up'!$F$4,$V62-4,0)))</f>
        <v>RMI</v>
      </c>
      <c r="H62" s="237">
        <f ca="1">IF(ISERROR($V62),"",OFFSET('Smelter Look-up'!$G$4,$V62-4,0))</f>
        <v>0</v>
      </c>
      <c r="I62" s="238" t="str">
        <f ca="1">IF(ISERROR($V62),"",OFFSET('Smelter Look-up'!$H$4,$V62-4,0))</f>
        <v>Zhaoyuan</v>
      </c>
      <c r="J62" s="238" t="str">
        <f ca="1">IF(ISERROR($V62),"",OFFSET('Smelter Look-up'!$I$4,$V62-4,0))</f>
        <v>Shandong</v>
      </c>
      <c r="K62" s="240"/>
      <c r="L62" s="240"/>
      <c r="M62" s="240"/>
      <c r="N62" s="240"/>
      <c r="O62" s="240"/>
      <c r="P62" s="239"/>
      <c r="Q62" s="241"/>
      <c r="R62" s="236" t="str">
        <f ca="1">IF(ISERROR($V62),"",OFFSET('Smelter Look-up'!$C$4,$V62-4,0)&amp;"")</f>
        <v>Shandong Zhaojin Gold &amp; Silver Refinery Co., Ltd.</v>
      </c>
      <c r="S62" s="250" t="str">
        <f t="shared" ca="1" si="3"/>
        <v>CN</v>
      </c>
      <c r="T62" s="250" t="str">
        <f ca="1">IF(B62="","",IF(ISERROR(MATCH($J62,SorP!$B$1:$B$6230,0)),"",INDIRECT("'SorP'!$A$"&amp;MATCH($J62,SorP!$B$1:$B$6230,0))))</f>
        <v>CN-37</v>
      </c>
      <c r="U62" s="280"/>
      <c r="V62" s="281">
        <f ca="1">IF(C62="",NA(),MATCH($B62&amp;$C62,'Smelter Look-up'!$J:$J,0))</f>
        <v>212</v>
      </c>
      <c r="W62" s="282"/>
      <c r="X62" s="282">
        <f t="shared" ca="1" si="4"/>
        <v>0</v>
      </c>
      <c r="Y62" s="282"/>
      <c r="Z62" s="282"/>
      <c r="AB62" s="284" t="str">
        <f t="shared" ca="1" si="5"/>
        <v>GoldShandong Zhaojin Gold &amp; Silver Refinery Co., Ltd.</v>
      </c>
    </row>
    <row r="63" spans="1:28" s="283" customFormat="1" ht="76.5">
      <c r="A63" s="345" t="s">
        <v>831</v>
      </c>
      <c r="B63" s="236" t="str">
        <f ca="1">IF(LEN(A63)=0,"",INDEX('Smelter Look-up'!$A:$A,MATCH($A63,'Smelter Look-up'!$E:$E,0)))</f>
        <v>Gold</v>
      </c>
      <c r="C63" s="242" t="str">
        <f ca="1">IF(LEN(A63)=0,"",INDEX('Smelter Look-up'!$C:$C,MATCH($A63,'Smelter Look-up'!$E:$E,0)))</f>
        <v>Sumitomo Metal Mining Co., Ltd.</v>
      </c>
      <c r="D63" s="236"/>
      <c r="E63" s="236" t="str">
        <f ca="1">IF(ISERROR($V63),"",OFFSET('Smelter Look-up'!$D$4,$V63-4,0)&amp;"")</f>
        <v>JAPAN</v>
      </c>
      <c r="F63" s="236" t="str">
        <f ca="1">IF(ISERROR($V63),"",OFFSET('Smelter Look-up'!$E$4,$V63-4,0))</f>
        <v>CID001798</v>
      </c>
      <c r="G63" s="236" t="str">
        <f ca="1">IF(C63=$X$4,"Enter smelter details", IF(ISERROR($V63),"",OFFSET('Smelter Look-up'!$F$4,$V63-4,0)))</f>
        <v>RMI</v>
      </c>
      <c r="H63" s="237">
        <f ca="1">IF(ISERROR($V63),"",OFFSET('Smelter Look-up'!$G$4,$V63-4,0))</f>
        <v>0</v>
      </c>
      <c r="I63" s="238" t="str">
        <f ca="1">IF(ISERROR($V63),"",OFFSET('Smelter Look-up'!$H$4,$V63-4,0))</f>
        <v>Saijo</v>
      </c>
      <c r="J63" s="238" t="str">
        <f ca="1">IF(ISERROR($V63),"",OFFSET('Smelter Look-up'!$I$4,$V63-4,0))</f>
        <v>Ehime</v>
      </c>
      <c r="K63" s="240"/>
      <c r="L63" s="240"/>
      <c r="M63" s="240"/>
      <c r="N63" s="240"/>
      <c r="O63" s="240"/>
      <c r="P63" s="239"/>
      <c r="Q63" s="241"/>
      <c r="R63" s="236" t="str">
        <f ca="1">IF(ISERROR($V63),"",OFFSET('Smelter Look-up'!$C$4,$V63-4,0)&amp;"")</f>
        <v>Sumitomo Metal Mining Co., Ltd.</v>
      </c>
      <c r="S63" s="250" t="str">
        <f t="shared" ca="1" si="3"/>
        <v>JP</v>
      </c>
      <c r="T63" s="250" t="str">
        <f ca="1">IF(B63="","",IF(ISERROR(MATCH($J63,SorP!$B$1:$B$6230,0)),"",INDIRECT("'SorP'!$A$"&amp;MATCH($J63,SorP!$B$1:$B$6230,0))))</f>
        <v>JP-38</v>
      </c>
      <c r="U63" s="280"/>
      <c r="V63" s="281">
        <f ca="1">IF(C63="",NA(),MATCH($B63&amp;$C63,'Smelter Look-up'!$J:$J,0))</f>
        <v>227</v>
      </c>
      <c r="W63" s="282"/>
      <c r="X63" s="282">
        <f t="shared" ca="1" si="4"/>
        <v>0</v>
      </c>
      <c r="Y63" s="282"/>
      <c r="Z63" s="282"/>
      <c r="AB63" s="284" t="str">
        <f t="shared" ca="1" si="5"/>
        <v>GoldSumitomo Metal Mining Co., Ltd.</v>
      </c>
    </row>
    <row r="64" spans="1:28" s="283" customFormat="1" ht="63.75">
      <c r="A64" s="345" t="s">
        <v>832</v>
      </c>
      <c r="B64" s="236" t="str">
        <f ca="1">IF(LEN(A64)=0,"",INDEX('Smelter Look-up'!$A:$A,MATCH($A64,'Smelter Look-up'!$E:$E,0)))</f>
        <v>Gold</v>
      </c>
      <c r="C64" s="242" t="str">
        <f ca="1">IF(LEN(A64)=0,"",INDEX('Smelter Look-up'!$C:$C,MATCH($A64,'Smelter Look-up'!$E:$E,0)))</f>
        <v>Tanaka Kikinzoku Kogyo K.K.</v>
      </c>
      <c r="D64" s="236"/>
      <c r="E64" s="236" t="str">
        <f ca="1">IF(ISERROR($V64),"",OFFSET('Smelter Look-up'!$D$4,$V64-4,0)&amp;"")</f>
        <v>JAPAN</v>
      </c>
      <c r="F64" s="236" t="str">
        <f ca="1">IF(ISERROR($V64),"",OFFSET('Smelter Look-up'!$E$4,$V64-4,0))</f>
        <v>CID001875</v>
      </c>
      <c r="G64" s="236" t="str">
        <f ca="1">IF(C64=$X$4,"Enter smelter details", IF(ISERROR($V64),"",OFFSET('Smelter Look-up'!$F$4,$V64-4,0)))</f>
        <v>RMI</v>
      </c>
      <c r="H64" s="237">
        <f ca="1">IF(ISERROR($V64),"",OFFSET('Smelter Look-up'!$G$4,$V64-4,0))</f>
        <v>0</v>
      </c>
      <c r="I64" s="238" t="str">
        <f ca="1">IF(ISERROR($V64),"",OFFSET('Smelter Look-up'!$H$4,$V64-4,0))</f>
        <v>Hiratsuka</v>
      </c>
      <c r="J64" s="238" t="str">
        <f ca="1">IF(ISERROR($V64),"",OFFSET('Smelter Look-up'!$I$4,$V64-4,0))</f>
        <v>Kanagawa</v>
      </c>
      <c r="K64" s="240"/>
      <c r="L64" s="240"/>
      <c r="M64" s="240"/>
      <c r="N64" s="240"/>
      <c r="O64" s="240"/>
      <c r="P64" s="239"/>
      <c r="Q64" s="241"/>
      <c r="R64" s="236" t="str">
        <f ca="1">IF(ISERROR($V64),"",OFFSET('Smelter Look-up'!$C$4,$V64-4,0)&amp;"")</f>
        <v>Tanaka Kikinzoku Kogyo K.K.</v>
      </c>
      <c r="S64" s="250" t="str">
        <f t="shared" ca="1" si="3"/>
        <v>JP</v>
      </c>
      <c r="T64" s="250" t="str">
        <f ca="1">IF(B64="","",IF(ISERROR(MATCH($J64,SorP!$B$1:$B$6230,0)),"",INDIRECT("'SorP'!$A$"&amp;MATCH($J64,SorP!$B$1:$B$6230,0))))</f>
        <v>JP-14</v>
      </c>
      <c r="U64" s="280"/>
      <c r="V64" s="281">
        <f ca="1">IF(C64="",NA(),MATCH($B64&amp;$C64,'Smelter Look-up'!$J:$J,0))</f>
        <v>239</v>
      </c>
      <c r="W64" s="282"/>
      <c r="X64" s="282">
        <f t="shared" ca="1" si="4"/>
        <v>0</v>
      </c>
      <c r="Y64" s="282"/>
      <c r="Z64" s="282"/>
      <c r="AB64" s="284" t="str">
        <f t="shared" ca="1" si="5"/>
        <v>GoldTanaka Kikinzoku Kogyo K.K.</v>
      </c>
    </row>
    <row r="65" spans="1:28" s="283" customFormat="1" ht="89.25">
      <c r="A65" s="345" t="s">
        <v>833</v>
      </c>
      <c r="B65" s="236" t="str">
        <f ca="1">IF(LEN(A65)=0,"",INDEX('Smelter Look-up'!$A:$A,MATCH($A65,'Smelter Look-up'!$E:$E,0)))</f>
        <v>Gold</v>
      </c>
      <c r="C65" s="242" t="str">
        <f ca="1">IF(LEN(A65)=0,"",INDEX('Smelter Look-up'!$C:$C,MATCH($A65,'Smelter Look-up'!$E:$E,0)))</f>
        <v>Great Wall Precious Metals Co., Ltd. of CBPM</v>
      </c>
      <c r="D65" s="236"/>
      <c r="E65" s="236" t="str">
        <f ca="1">IF(ISERROR($V65),"",OFFSET('Smelter Look-up'!$D$4,$V65-4,0)&amp;"")</f>
        <v>CHINA</v>
      </c>
      <c r="F65" s="236" t="str">
        <f ca="1">IF(ISERROR($V65),"",OFFSET('Smelter Look-up'!$E$4,$V65-4,0))</f>
        <v>CID001909</v>
      </c>
      <c r="G65" s="236" t="str">
        <f ca="1">IF(C65=$X$4,"Enter smelter details", IF(ISERROR($V65),"",OFFSET('Smelter Look-up'!$F$4,$V65-4,0)))</f>
        <v>RMI</v>
      </c>
      <c r="H65" s="237">
        <f ca="1">IF(ISERROR($V65),"",OFFSET('Smelter Look-up'!$G$4,$V65-4,0))</f>
        <v>0</v>
      </c>
      <c r="I65" s="238" t="str">
        <f ca="1">IF(ISERROR($V65),"",OFFSET('Smelter Look-up'!$H$4,$V65-4,0))</f>
        <v>Chengdu</v>
      </c>
      <c r="J65" s="238" t="str">
        <f ca="1">IF(ISERROR($V65),"",OFFSET('Smelter Look-up'!$I$4,$V65-4,0))</f>
        <v>Sichuan</v>
      </c>
      <c r="K65" s="240"/>
      <c r="L65" s="240"/>
      <c r="M65" s="240"/>
      <c r="N65" s="240"/>
      <c r="O65" s="240"/>
      <c r="P65" s="239"/>
      <c r="Q65" s="241"/>
      <c r="R65" s="236" t="str">
        <f ca="1">IF(ISERROR($V65),"",OFFSET('Smelter Look-up'!$C$4,$V65-4,0)&amp;"")</f>
        <v>Great Wall Precious Metals Co., Ltd. of CBPM</v>
      </c>
      <c r="S65" s="250" t="str">
        <f t="shared" ca="1" si="3"/>
        <v>CN</v>
      </c>
      <c r="T65" s="250" t="str">
        <f ca="1">IF(B65="","",IF(ISERROR(MATCH($J65,SorP!$B$1:$B$6230,0)),"",INDIRECT("'SorP'!$A$"&amp;MATCH($J65,SorP!$B$1:$B$6230,0))))</f>
        <v>CN-51</v>
      </c>
      <c r="U65" s="280"/>
      <c r="V65" s="281">
        <f ca="1">IF(C65="",NA(),MATCH($B65&amp;$C65,'Smelter Look-up'!$J:$J,0))</f>
        <v>75</v>
      </c>
      <c r="W65" s="282"/>
      <c r="X65" s="282">
        <f t="shared" ca="1" si="4"/>
        <v>0</v>
      </c>
      <c r="Y65" s="282"/>
      <c r="Z65" s="282"/>
      <c r="AB65" s="284" t="str">
        <f t="shared" ca="1" si="5"/>
        <v>GoldGreat Wall Precious Metals Co., Ltd. of CBPM</v>
      </c>
    </row>
    <row r="66" spans="1:28" s="283" customFormat="1" ht="102">
      <c r="A66" s="345" t="s">
        <v>834</v>
      </c>
      <c r="B66" s="236" t="str">
        <f ca="1">IF(LEN(A66)=0,"",INDEX('Smelter Look-up'!$A:$A,MATCH($A66,'Smelter Look-up'!$E:$E,0)))</f>
        <v>Gold</v>
      </c>
      <c r="C66" s="242" t="str">
        <f ca="1">IF(LEN(A66)=0,"",INDEX('Smelter Look-up'!$C:$C,MATCH($A66,'Smelter Look-up'!$E:$E,0)))</f>
        <v>The Refinery of Shandong Gold Mining Co., Ltd.</v>
      </c>
      <c r="D66" s="236"/>
      <c r="E66" s="236" t="str">
        <f ca="1">IF(ISERROR($V66),"",OFFSET('Smelter Look-up'!$D$4,$V66-4,0)&amp;"")</f>
        <v>CHINA</v>
      </c>
      <c r="F66" s="236" t="str">
        <f ca="1">IF(ISERROR($V66),"",OFFSET('Smelter Look-up'!$E$4,$V66-4,0))</f>
        <v>CID001916</v>
      </c>
      <c r="G66" s="236" t="str">
        <f ca="1">IF(C66=$X$4,"Enter smelter details", IF(ISERROR($V66),"",OFFSET('Smelter Look-up'!$F$4,$V66-4,0)))</f>
        <v>RMI</v>
      </c>
      <c r="H66" s="237">
        <f ca="1">IF(ISERROR($V66),"",OFFSET('Smelter Look-up'!$G$4,$V66-4,0))</f>
        <v>0</v>
      </c>
      <c r="I66" s="238" t="str">
        <f ca="1">IF(ISERROR($V66),"",OFFSET('Smelter Look-up'!$H$4,$V66-4,0))</f>
        <v>Laizhou</v>
      </c>
      <c r="J66" s="238" t="str">
        <f ca="1">IF(ISERROR($V66),"",OFFSET('Smelter Look-up'!$I$4,$V66-4,0))</f>
        <v>Shandong</v>
      </c>
      <c r="K66" s="240"/>
      <c r="L66" s="240"/>
      <c r="M66" s="240"/>
      <c r="N66" s="240"/>
      <c r="O66" s="240"/>
      <c r="P66" s="239"/>
      <c r="Q66" s="241"/>
      <c r="R66" s="236" t="str">
        <f ca="1">IF(ISERROR($V66),"",OFFSET('Smelter Look-up'!$C$4,$V66-4,0)&amp;"")</f>
        <v>The Refinery of Shandong Gold Mining Co., Ltd.</v>
      </c>
      <c r="S66" s="250" t="str">
        <f t="shared" ca="1" si="3"/>
        <v>CN</v>
      </c>
      <c r="T66" s="250" t="str">
        <f ca="1">IF(B66="","",IF(ISERROR(MATCH($J66,SorP!$B$1:$B$6230,0)),"",INDIRECT("'SorP'!$A$"&amp;MATCH($J66,SorP!$B$1:$B$6230,0))))</f>
        <v>CN-37</v>
      </c>
      <c r="U66" s="280"/>
      <c r="V66" s="281">
        <f ca="1">IF(C66="",NA(),MATCH($B66&amp;$C66,'Smelter Look-up'!$J:$J,0))</f>
        <v>243</v>
      </c>
      <c r="W66" s="282"/>
      <c r="X66" s="282">
        <f t="shared" ca="1" si="4"/>
        <v>0</v>
      </c>
      <c r="Y66" s="282"/>
      <c r="Z66" s="282"/>
      <c r="AB66" s="284" t="str">
        <f t="shared" ca="1" si="5"/>
        <v>GoldThe Refinery of Shandong Gold Mining Co., Ltd.</v>
      </c>
    </row>
    <row r="67" spans="1:28" s="283" customFormat="1" ht="63.75">
      <c r="A67" s="345" t="s">
        <v>835</v>
      </c>
      <c r="B67" s="236" t="str">
        <f ca="1">IF(LEN(A67)=0,"",INDEX('Smelter Look-up'!$A:$A,MATCH($A67,'Smelter Look-up'!$E:$E,0)))</f>
        <v>Gold</v>
      </c>
      <c r="C67" s="242" t="str">
        <f ca="1">IF(LEN(A67)=0,"",INDEX('Smelter Look-up'!$C:$C,MATCH($A67,'Smelter Look-up'!$E:$E,0)))</f>
        <v>Tokuriki Honten Co., Ltd.</v>
      </c>
      <c r="D67" s="236"/>
      <c r="E67" s="236" t="str">
        <f ca="1">IF(ISERROR($V67),"",OFFSET('Smelter Look-up'!$D$4,$V67-4,0)&amp;"")</f>
        <v>JAPAN</v>
      </c>
      <c r="F67" s="236" t="str">
        <f ca="1">IF(ISERROR($V67),"",OFFSET('Smelter Look-up'!$E$4,$V67-4,0))</f>
        <v>CID001938</v>
      </c>
      <c r="G67" s="236" t="str">
        <f ca="1">IF(C67=$X$4,"Enter smelter details", IF(ISERROR($V67),"",OFFSET('Smelter Look-up'!$F$4,$V67-4,0)))</f>
        <v>RMI</v>
      </c>
      <c r="H67" s="237">
        <f ca="1">IF(ISERROR($V67),"",OFFSET('Smelter Look-up'!$G$4,$V67-4,0))</f>
        <v>0</v>
      </c>
      <c r="I67" s="238" t="str">
        <f ca="1">IF(ISERROR($V67),"",OFFSET('Smelter Look-up'!$H$4,$V67-4,0))</f>
        <v>Kuki</v>
      </c>
      <c r="J67" s="238" t="str">
        <f ca="1">IF(ISERROR($V67),"",OFFSET('Smelter Look-up'!$I$4,$V67-4,0))</f>
        <v>Saitama</v>
      </c>
      <c r="K67" s="240"/>
      <c r="L67" s="240"/>
      <c r="M67" s="240"/>
      <c r="N67" s="240"/>
      <c r="O67" s="240"/>
      <c r="P67" s="239"/>
      <c r="Q67" s="241"/>
      <c r="R67" s="236" t="str">
        <f ca="1">IF(ISERROR($V67),"",OFFSET('Smelter Look-up'!$C$4,$V67-4,0)&amp;"")</f>
        <v>Tokuriki Honten Co., Ltd.</v>
      </c>
      <c r="S67" s="250" t="str">
        <f t="shared" ca="1" si="3"/>
        <v>JP</v>
      </c>
      <c r="T67" s="250" t="str">
        <f ca="1">IF(B67="","",IF(ISERROR(MATCH($J67,SorP!$B$1:$B$6230,0)),"",INDIRECT("'SorP'!$A$"&amp;MATCH($J67,SorP!$B$1:$B$6230,0))))</f>
        <v>JP-11</v>
      </c>
      <c r="U67" s="280"/>
      <c r="V67" s="281">
        <f ca="1">IF(C67="",NA(),MATCH($B67&amp;$C67,'Smelter Look-up'!$J:$J,0))</f>
        <v>244</v>
      </c>
      <c r="W67" s="282"/>
      <c r="X67" s="282">
        <f t="shared" ca="1" si="4"/>
        <v>0</v>
      </c>
      <c r="Y67" s="282"/>
      <c r="Z67" s="282"/>
      <c r="AB67" s="284" t="str">
        <f t="shared" ca="1" si="5"/>
        <v>GoldTokuriki Honten Co., Ltd.</v>
      </c>
    </row>
    <row r="68" spans="1:28" s="283" customFormat="1" ht="25.5">
      <c r="A68" s="345" t="s">
        <v>837</v>
      </c>
      <c r="B68" s="236" t="str">
        <f ca="1">IF(LEN(A68)=0,"",INDEX('Smelter Look-up'!$A:$A,MATCH($A68,'Smelter Look-up'!$E:$E,0)))</f>
        <v>Gold</v>
      </c>
      <c r="C68" s="242" t="str">
        <f ca="1">IF(LEN(A68)=0,"",INDEX('Smelter Look-up'!$C:$C,MATCH($A68,'Smelter Look-up'!$E:$E,0)))</f>
        <v>Torecom</v>
      </c>
      <c r="D68" s="236"/>
      <c r="E68" s="236" t="str">
        <f ca="1">IF(ISERROR($V68),"",OFFSET('Smelter Look-up'!$D$4,$V68-4,0)&amp;"")</f>
        <v>KOREA, REPUBLIC OF</v>
      </c>
      <c r="F68" s="236" t="str">
        <f ca="1">IF(ISERROR($V68),"",OFFSET('Smelter Look-up'!$E$4,$V68-4,0))</f>
        <v>CID001955</v>
      </c>
      <c r="G68" s="236" t="str">
        <f ca="1">IF(C68=$X$4,"Enter smelter details", IF(ISERROR($V68),"",OFFSET('Smelter Look-up'!$F$4,$V68-4,0)))</f>
        <v>RMI</v>
      </c>
      <c r="H68" s="237">
        <f ca="1">IF(ISERROR($V68),"",OFFSET('Smelter Look-up'!$G$4,$V68-4,0))</f>
        <v>0</v>
      </c>
      <c r="I68" s="238" t="str">
        <f ca="1">IF(ISERROR($V68),"",OFFSET('Smelter Look-up'!$H$4,$V68-4,0))</f>
        <v>Asan</v>
      </c>
      <c r="J68" s="238" t="str">
        <f ca="1">IF(ISERROR($V68),"",OFFSET('Smelter Look-up'!$I$4,$V68-4,0))</f>
        <v>Chungcheongnam-do</v>
      </c>
      <c r="K68" s="240"/>
      <c r="L68" s="240"/>
      <c r="M68" s="240"/>
      <c r="N68" s="240"/>
      <c r="O68" s="240"/>
      <c r="P68" s="239"/>
      <c r="Q68" s="241"/>
      <c r="R68" s="236" t="str">
        <f ca="1">IF(ISERROR($V68),"",OFFSET('Smelter Look-up'!$C$4,$V68-4,0)&amp;"")</f>
        <v>Torecom</v>
      </c>
      <c r="S68" s="250" t="str">
        <f t="shared" ca="1" si="3"/>
        <v>KR</v>
      </c>
      <c r="T68" s="250" t="str">
        <f ca="1">IF(B68="","",IF(ISERROR(MATCH($J68,SorP!$B$1:$B$6230,0)),"",INDIRECT("'SorP'!$A$"&amp;MATCH($J68,SorP!$B$1:$B$6230,0))))</f>
        <v>KR-44</v>
      </c>
      <c r="U68" s="280"/>
      <c r="V68" s="281">
        <f ca="1">IF(C68="",NA(),MATCH($B68&amp;$C68,'Smelter Look-up'!$J:$J,0))</f>
        <v>249</v>
      </c>
      <c r="W68" s="282"/>
      <c r="X68" s="282">
        <f t="shared" ca="1" si="4"/>
        <v>0</v>
      </c>
      <c r="Y68" s="282"/>
      <c r="Z68" s="282"/>
      <c r="AB68" s="284" t="str">
        <f t="shared" ca="1" si="5"/>
        <v>GoldTorecom</v>
      </c>
    </row>
    <row r="69" spans="1:28" s="283" customFormat="1" ht="76.5">
      <c r="A69" s="345" t="s">
        <v>831</v>
      </c>
      <c r="B69" s="236" t="str">
        <f ca="1">IF(LEN(A69)=0,"",INDEX('Smelter Look-up'!$A:$A,MATCH($A69,'Smelter Look-up'!$E:$E,0)))</f>
        <v>Gold</v>
      </c>
      <c r="C69" s="242" t="str">
        <f ca="1">IF(LEN(A69)=0,"",INDEX('Smelter Look-up'!$C:$C,MATCH($A69,'Smelter Look-up'!$E:$E,0)))</f>
        <v>Sumitomo Metal Mining Co., Ltd.</v>
      </c>
      <c r="D69" s="236"/>
      <c r="E69" s="236" t="str">
        <f ca="1">IF(ISERROR($V69),"",OFFSET('Smelter Look-up'!$D$4,$V69-4,0)&amp;"")</f>
        <v>JAPAN</v>
      </c>
      <c r="F69" s="236" t="str">
        <f ca="1">IF(ISERROR($V69),"",OFFSET('Smelter Look-up'!$E$4,$V69-4,0))</f>
        <v>CID001798</v>
      </c>
      <c r="G69" s="236" t="str">
        <f ca="1">IF(C69=$X$4,"Enter smelter details", IF(ISERROR($V69),"",OFFSET('Smelter Look-up'!$F$4,$V69-4,0)))</f>
        <v>RMI</v>
      </c>
      <c r="H69" s="237">
        <f ca="1">IF(ISERROR($V69),"",OFFSET('Smelter Look-up'!$G$4,$V69-4,0))</f>
        <v>0</v>
      </c>
      <c r="I69" s="238" t="str">
        <f ca="1">IF(ISERROR($V69),"",OFFSET('Smelter Look-up'!$H$4,$V69-4,0))</f>
        <v>Saijo</v>
      </c>
      <c r="J69" s="238" t="str">
        <f ca="1">IF(ISERROR($V69),"",OFFSET('Smelter Look-up'!$I$4,$V69-4,0))</f>
        <v>Ehime</v>
      </c>
      <c r="K69" s="240"/>
      <c r="L69" s="240"/>
      <c r="M69" s="240"/>
      <c r="N69" s="240"/>
      <c r="O69" s="240"/>
      <c r="P69" s="239"/>
      <c r="Q69" s="241"/>
      <c r="R69" s="236" t="str">
        <f ca="1">IF(ISERROR($V69),"",OFFSET('Smelter Look-up'!$C$4,$V69-4,0)&amp;"")</f>
        <v>Sumitomo Metal Mining Co., Ltd.</v>
      </c>
      <c r="S69" s="250" t="str">
        <f t="shared" ca="1" si="3"/>
        <v>JP</v>
      </c>
      <c r="T69" s="250" t="str">
        <f ca="1">IF(B69="","",IF(ISERROR(MATCH($J69,SorP!$B$1:$B$6230,0)),"",INDIRECT("'SorP'!$A$"&amp;MATCH($J69,SorP!$B$1:$B$6230,0))))</f>
        <v>JP-38</v>
      </c>
      <c r="U69" s="280"/>
      <c r="V69" s="281">
        <f ca="1">IF(C69="",NA(),MATCH($B69&amp;$C69,'Smelter Look-up'!$J:$J,0))</f>
        <v>227</v>
      </c>
      <c r="W69" s="282"/>
      <c r="X69" s="282">
        <f t="shared" ca="1" si="4"/>
        <v>0</v>
      </c>
      <c r="Y69" s="282"/>
      <c r="Z69" s="282"/>
      <c r="AB69" s="284" t="str">
        <f t="shared" ca="1" si="5"/>
        <v>GoldSumitomo Metal Mining Co., Ltd.</v>
      </c>
    </row>
    <row r="70" spans="1:28" s="283" customFormat="1" ht="102">
      <c r="A70" s="345" t="s">
        <v>839</v>
      </c>
      <c r="B70" s="236" t="str">
        <f ca="1">IF(LEN(A70)=0,"",INDEX('Smelter Look-up'!$A:$A,MATCH($A70,'Smelter Look-up'!$E:$E,0)))</f>
        <v>Gold</v>
      </c>
      <c r="C70" s="242" t="str">
        <f ca="1">IF(LEN(A70)=0,"",INDEX('Smelter Look-up'!$C:$C,MATCH($A70,'Smelter Look-up'!$E:$E,0)))</f>
        <v>Umicore S.A. Business Unit Precious Metals Refining</v>
      </c>
      <c r="D70" s="236"/>
      <c r="E70" s="236" t="str">
        <f ca="1">IF(ISERROR($V70),"",OFFSET('Smelter Look-up'!$D$4,$V70-4,0)&amp;"")</f>
        <v>BELGIUM</v>
      </c>
      <c r="F70" s="236" t="str">
        <f ca="1">IF(ISERROR($V70),"",OFFSET('Smelter Look-up'!$E$4,$V70-4,0))</f>
        <v>CID001980</v>
      </c>
      <c r="G70" s="236" t="str">
        <f ca="1">IF(C70=$X$4,"Enter smelter details", IF(ISERROR($V70),"",OFFSET('Smelter Look-up'!$F$4,$V70-4,0)))</f>
        <v>RMI</v>
      </c>
      <c r="H70" s="237">
        <f ca="1">IF(ISERROR($V70),"",OFFSET('Smelter Look-up'!$G$4,$V70-4,0))</f>
        <v>0</v>
      </c>
      <c r="I70" s="238" t="str">
        <f ca="1">IF(ISERROR($V70),"",OFFSET('Smelter Look-up'!$H$4,$V70-4,0))</f>
        <v>Hoboken</v>
      </c>
      <c r="J70" s="238" t="str">
        <f ca="1">IF(ISERROR($V70),"",OFFSET('Smelter Look-up'!$I$4,$V70-4,0))</f>
        <v>Antwerpen</v>
      </c>
      <c r="K70" s="240"/>
      <c r="L70" s="240"/>
      <c r="M70" s="240"/>
      <c r="N70" s="240"/>
      <c r="O70" s="240"/>
      <c r="P70" s="239"/>
      <c r="Q70" s="241"/>
      <c r="R70" s="236" t="str">
        <f ca="1">IF(ISERROR($V70),"",OFFSET('Smelter Look-up'!$C$4,$V70-4,0)&amp;"")</f>
        <v>Umicore S.A. Business Unit Precious Metals Refining</v>
      </c>
      <c r="S70" s="250" t="str">
        <f t="shared" ca="1" si="3"/>
        <v>BE</v>
      </c>
      <c r="T70" s="250" t="str">
        <f ca="1">IF(B70="","",IF(ISERROR(MATCH($J70,SorP!$B$1:$B$6230,0)),"",INDIRECT("'SorP'!$A$"&amp;MATCH($J70,SorP!$B$1:$B$6230,0))))</f>
        <v>BE-VAN</v>
      </c>
      <c r="U70" s="280"/>
      <c r="V70" s="281">
        <f ca="1">IF(C70="",NA(),MATCH($B70&amp;$C70,'Smelter Look-up'!$J:$J,0))</f>
        <v>254</v>
      </c>
      <c r="W70" s="282"/>
      <c r="X70" s="282">
        <f t="shared" ca="1" si="4"/>
        <v>0</v>
      </c>
      <c r="Y70" s="282"/>
      <c r="Z70" s="282"/>
      <c r="AB70" s="284" t="str">
        <f t="shared" ca="1" si="5"/>
        <v>GoldUmicore S.A. Business Unit Precious Metals Refining</v>
      </c>
    </row>
    <row r="71" spans="1:28" s="283" customFormat="1" ht="51">
      <c r="A71" s="345" t="s">
        <v>838</v>
      </c>
      <c r="B71" s="236" t="str">
        <f ca="1">IF(LEN(A71)=0,"",INDEX('Smelter Look-up'!$A:$A,MATCH($A71,'Smelter Look-up'!$E:$E,0)))</f>
        <v>Gold</v>
      </c>
      <c r="C71" s="242" t="str">
        <f ca="1">IF(LEN(A71)=0,"",INDEX('Smelter Look-up'!$C:$C,MATCH($A71,'Smelter Look-up'!$E:$E,0)))</f>
        <v>Umicore Brasil Ltda.</v>
      </c>
      <c r="D71" s="236"/>
      <c r="E71" s="236" t="str">
        <f ca="1">IF(ISERROR($V71),"",OFFSET('Smelter Look-up'!$D$4,$V71-4,0)&amp;"")</f>
        <v>BRAZIL</v>
      </c>
      <c r="F71" s="236" t="str">
        <f ca="1">IF(ISERROR($V71),"",OFFSET('Smelter Look-up'!$E$4,$V71-4,0))</f>
        <v>CID001977</v>
      </c>
      <c r="G71" s="236" t="str">
        <f ca="1">IF(C71=$X$4,"Enter smelter details", IF(ISERROR($V71),"",OFFSET('Smelter Look-up'!$F$4,$V71-4,0)))</f>
        <v>RMI</v>
      </c>
      <c r="H71" s="237">
        <f ca="1">IF(ISERROR($V71),"",OFFSET('Smelter Look-up'!$G$4,$V71-4,0))</f>
        <v>0</v>
      </c>
      <c r="I71" s="238" t="str">
        <f ca="1">IF(ISERROR($V71),"",OFFSET('Smelter Look-up'!$H$4,$V71-4,0))</f>
        <v>Guarulhos</v>
      </c>
      <c r="J71" s="238" t="str">
        <f ca="1">IF(ISERROR($V71),"",OFFSET('Smelter Look-up'!$I$4,$V71-4,0))</f>
        <v>São Paulo</v>
      </c>
      <c r="K71" s="240"/>
      <c r="L71" s="240"/>
      <c r="M71" s="240"/>
      <c r="N71" s="240"/>
      <c r="O71" s="240"/>
      <c r="P71" s="239"/>
      <c r="Q71" s="241"/>
      <c r="R71" s="236" t="str">
        <f ca="1">IF(ISERROR($V71),"",OFFSET('Smelter Look-up'!$C$4,$V71-4,0)&amp;"")</f>
        <v>Umicore Brasil Ltda.</v>
      </c>
      <c r="S71" s="250" t="str">
        <f t="shared" ca="1" si="3"/>
        <v>BR</v>
      </c>
      <c r="T71" s="250" t="str">
        <f ca="1">IF(B71="","",IF(ISERROR(MATCH($J71,SorP!$B$1:$B$6230,0)),"",INDIRECT("'SorP'!$A$"&amp;MATCH($J71,SorP!$B$1:$B$6230,0))))</f>
        <v>BR-SP</v>
      </c>
      <c r="U71" s="280"/>
      <c r="V71" s="281">
        <f ca="1">IF(C71="",NA(),MATCH($B71&amp;$C71,'Smelter Look-up'!$J:$J,0))</f>
        <v>251</v>
      </c>
      <c r="W71" s="282"/>
      <c r="X71" s="282">
        <f t="shared" ca="1" si="4"/>
        <v>0</v>
      </c>
      <c r="Y71" s="282"/>
      <c r="Z71" s="282"/>
      <c r="AB71" s="284" t="str">
        <f t="shared" ca="1" si="5"/>
        <v>GoldUmicore Brasil Ltda.</v>
      </c>
    </row>
    <row r="72" spans="1:28" s="283" customFormat="1" ht="76.5">
      <c r="A72" s="345" t="s">
        <v>840</v>
      </c>
      <c r="B72" s="236" t="str">
        <f ca="1">IF(LEN(A72)=0,"",INDEX('Smelter Look-up'!$A:$A,MATCH($A72,'Smelter Look-up'!$E:$E,0)))</f>
        <v>Gold</v>
      </c>
      <c r="C72" s="242" t="str">
        <f ca="1">IF(LEN(A72)=0,"",INDEX('Smelter Look-up'!$C:$C,MATCH($A72,'Smelter Look-up'!$E:$E,0)))</f>
        <v>United Precious Metal Refining, Inc.</v>
      </c>
      <c r="D72" s="236"/>
      <c r="E72" s="236" t="str">
        <f ca="1">IF(ISERROR($V72),"",OFFSET('Smelter Look-up'!$D$4,$V72-4,0)&amp;"")</f>
        <v>UNITED STATES OF AMERICA</v>
      </c>
      <c r="F72" s="236" t="str">
        <f ca="1">IF(ISERROR($V72),"",OFFSET('Smelter Look-up'!$E$4,$V72-4,0))</f>
        <v>CID001993</v>
      </c>
      <c r="G72" s="236" t="str">
        <f ca="1">IF(C72=$X$4,"Enter smelter details", IF(ISERROR($V72),"",OFFSET('Smelter Look-up'!$F$4,$V72-4,0)))</f>
        <v>RMI</v>
      </c>
      <c r="H72" s="237">
        <f ca="1">IF(ISERROR($V72),"",OFFSET('Smelter Look-up'!$G$4,$V72-4,0))</f>
        <v>0</v>
      </c>
      <c r="I72" s="238" t="str">
        <f ca="1">IF(ISERROR($V72),"",OFFSET('Smelter Look-up'!$H$4,$V72-4,0))</f>
        <v>Alden</v>
      </c>
      <c r="J72" s="238" t="str">
        <f ca="1">IF(ISERROR($V72),"",OFFSET('Smelter Look-up'!$I$4,$V72-4,0))</f>
        <v>New York</v>
      </c>
      <c r="K72" s="240"/>
      <c r="L72" s="240"/>
      <c r="M72" s="240"/>
      <c r="N72" s="240"/>
      <c r="O72" s="240"/>
      <c r="P72" s="239"/>
      <c r="Q72" s="241"/>
      <c r="R72" s="236" t="str">
        <f ca="1">IF(ISERROR($V72),"",OFFSET('Smelter Look-up'!$C$4,$V72-4,0)&amp;"")</f>
        <v>United Precious Metal Refining, Inc.</v>
      </c>
      <c r="S72" s="250" t="str">
        <f t="shared" ca="1" si="3"/>
        <v>US</v>
      </c>
      <c r="T72" s="250" t="str">
        <f ca="1">IF(B72="","",IF(ISERROR(MATCH($J72,SorP!$B$1:$B$6230,0)),"",INDIRECT("'SorP'!$A$"&amp;MATCH($J72,SorP!$B$1:$B$6230,0))))</f>
        <v>US-NY</v>
      </c>
      <c r="U72" s="280"/>
      <c r="V72" s="281">
        <f ca="1">IF(C72="",NA(),MATCH($B72&amp;$C72,'Smelter Look-up'!$J:$J,0))</f>
        <v>255</v>
      </c>
      <c r="W72" s="282"/>
      <c r="X72" s="282">
        <f t="shared" ca="1" si="4"/>
        <v>0</v>
      </c>
      <c r="Y72" s="282"/>
      <c r="Z72" s="282"/>
      <c r="AB72" s="284" t="str">
        <f t="shared" ca="1" si="5"/>
        <v>GoldUnited Precious Metal Refining, Inc.</v>
      </c>
    </row>
    <row r="73" spans="1:28" s="283" customFormat="1" ht="38.25">
      <c r="A73" s="345" t="s">
        <v>841</v>
      </c>
      <c r="B73" s="236" t="str">
        <f ca="1">IF(LEN(A73)=0,"",INDEX('Smelter Look-up'!$A:$A,MATCH($A73,'Smelter Look-up'!$E:$E,0)))</f>
        <v>Gold</v>
      </c>
      <c r="C73" s="242" t="str">
        <f ca="1">IF(LEN(A73)=0,"",INDEX('Smelter Look-up'!$C:$C,MATCH($A73,'Smelter Look-up'!$E:$E,0)))</f>
        <v>Valcambi S.A.</v>
      </c>
      <c r="D73" s="236"/>
      <c r="E73" s="236" t="str">
        <f ca="1">IF(ISERROR($V73),"",OFFSET('Smelter Look-up'!$D$4,$V73-4,0)&amp;"")</f>
        <v>SWITZERLAND</v>
      </c>
      <c r="F73" s="236" t="str">
        <f ca="1">IF(ISERROR($V73),"",OFFSET('Smelter Look-up'!$E$4,$V73-4,0))</f>
        <v>CID002003</v>
      </c>
      <c r="G73" s="236" t="str">
        <f ca="1">IF(C73=$X$4,"Enter smelter details", IF(ISERROR($V73),"",OFFSET('Smelter Look-up'!$F$4,$V73-4,0)))</f>
        <v>RMI</v>
      </c>
      <c r="H73" s="237">
        <f ca="1">IF(ISERROR($V73),"",OFFSET('Smelter Look-up'!$G$4,$V73-4,0))</f>
        <v>0</v>
      </c>
      <c r="I73" s="238" t="str">
        <f ca="1">IF(ISERROR($V73),"",OFFSET('Smelter Look-up'!$H$4,$V73-4,0))</f>
        <v>Balerna</v>
      </c>
      <c r="J73" s="238" t="str">
        <f ca="1">IF(ISERROR($V73),"",OFFSET('Smelter Look-up'!$I$4,$V73-4,0))</f>
        <v>Ticino</v>
      </c>
      <c r="K73" s="240"/>
      <c r="L73" s="240"/>
      <c r="M73" s="240"/>
      <c r="N73" s="240"/>
      <c r="O73" s="240"/>
      <c r="P73" s="239"/>
      <c r="Q73" s="241"/>
      <c r="R73" s="236" t="str">
        <f ca="1">IF(ISERROR($V73),"",OFFSET('Smelter Look-up'!$C$4,$V73-4,0)&amp;"")</f>
        <v>Valcambi S.A.</v>
      </c>
      <c r="S73" s="250" t="str">
        <f t="shared" ca="1" si="3"/>
        <v>CH</v>
      </c>
      <c r="T73" s="250" t="str">
        <f ca="1">IF(B73="","",IF(ISERROR(MATCH($J73,SorP!$B$1:$B$6230,0)),"",INDIRECT("'SorP'!$A$"&amp;MATCH($J73,SorP!$B$1:$B$6230,0))))</f>
        <v>CH-TI</v>
      </c>
      <c r="U73" s="280"/>
      <c r="V73" s="281">
        <f ca="1">IF(C73="",NA(),MATCH($B73&amp;$C73,'Smelter Look-up'!$J:$J,0))</f>
        <v>257</v>
      </c>
      <c r="W73" s="282"/>
      <c r="X73" s="282">
        <f t="shared" ca="1" si="4"/>
        <v>0</v>
      </c>
      <c r="Y73" s="282"/>
      <c r="Z73" s="282"/>
      <c r="AB73" s="284" t="str">
        <f t="shared" ca="1" si="5"/>
        <v>GoldValcambi S.A.</v>
      </c>
    </row>
    <row r="74" spans="1:28" s="283" customFormat="1" ht="102">
      <c r="A74" s="345" t="s">
        <v>842</v>
      </c>
      <c r="B74" s="236" t="str">
        <f ca="1">IF(LEN(A74)=0,"",INDEX('Smelter Look-up'!$A:$A,MATCH($A74,'Smelter Look-up'!$E:$E,0)))</f>
        <v>Gold</v>
      </c>
      <c r="C74" s="242" t="str">
        <f ca="1">IF(LEN(A74)=0,"",INDEX('Smelter Look-up'!$C:$C,MATCH($A74,'Smelter Look-up'!$E:$E,0)))</f>
        <v>Western Australian Mint (T/a The Perth Mint)</v>
      </c>
      <c r="D74" s="236"/>
      <c r="E74" s="236" t="str">
        <f ca="1">IF(ISERROR($V74),"",OFFSET('Smelter Look-up'!$D$4,$V74-4,0)&amp;"")</f>
        <v>AUSTRALIA</v>
      </c>
      <c r="F74" s="236" t="str">
        <f ca="1">IF(ISERROR($V74),"",OFFSET('Smelter Look-up'!$E$4,$V74-4,0))</f>
        <v>CID002030</v>
      </c>
      <c r="G74" s="236" t="str">
        <f ca="1">IF(C74=$X$4,"Enter smelter details", IF(ISERROR($V74),"",OFFSET('Smelter Look-up'!$F$4,$V74-4,0)))</f>
        <v>RMI</v>
      </c>
      <c r="H74" s="237">
        <f ca="1">IF(ISERROR($V74),"",OFFSET('Smelter Look-up'!$G$4,$V74-4,0))</f>
        <v>0</v>
      </c>
      <c r="I74" s="238" t="str">
        <f ca="1">IF(ISERROR($V74),"",OFFSET('Smelter Look-up'!$H$4,$V74-4,0))</f>
        <v>Newburn</v>
      </c>
      <c r="J74" s="238" t="str">
        <f ca="1">IF(ISERROR($V74),"",OFFSET('Smelter Look-up'!$I$4,$V74-4,0))</f>
        <v>Western Australia</v>
      </c>
      <c r="K74" s="240"/>
      <c r="L74" s="240"/>
      <c r="M74" s="240"/>
      <c r="N74" s="240"/>
      <c r="O74" s="240"/>
      <c r="P74" s="239"/>
      <c r="Q74" s="241"/>
      <c r="R74" s="236" t="str">
        <f ca="1">IF(ISERROR($V74),"",OFFSET('Smelter Look-up'!$C$4,$V74-4,0)&amp;"")</f>
        <v>Western Australian Mint (T/a The Perth Mint)</v>
      </c>
      <c r="S74" s="250" t="str">
        <f t="shared" ca="1" si="3"/>
        <v>AU</v>
      </c>
      <c r="T74" s="250" t="str">
        <f ca="1">IF(B74="","",IF(ISERROR(MATCH($J74,SorP!$B$1:$B$6230,0)),"",INDIRECT("'SorP'!$A$"&amp;MATCH($J74,SorP!$B$1:$B$6230,0))))</f>
        <v>AU-WA</v>
      </c>
      <c r="U74" s="280"/>
      <c r="V74" s="281">
        <f ca="1">IF(C74="",NA(),MATCH($B74&amp;$C74,'Smelter Look-up'!$J:$J,0))</f>
        <v>258</v>
      </c>
      <c r="W74" s="282"/>
      <c r="X74" s="282">
        <f t="shared" ca="1" si="4"/>
        <v>0</v>
      </c>
      <c r="Y74" s="282"/>
      <c r="Z74" s="282"/>
      <c r="AB74" s="284" t="str">
        <f t="shared" ca="1" si="5"/>
        <v>GoldWestern Australian Mint (T/a The Perth Mint)</v>
      </c>
    </row>
    <row r="75" spans="1:28" s="283" customFormat="1" ht="102">
      <c r="A75" s="345" t="s">
        <v>761</v>
      </c>
      <c r="B75" s="236" t="str">
        <f ca="1">IF(LEN(A75)=0,"",INDEX('Smelter Look-up'!$A:$A,MATCH($A75,'Smelter Look-up'!$E:$E,0)))</f>
        <v>Gold</v>
      </c>
      <c r="C75" s="242" t="str">
        <f ca="1">IF(LEN(A75)=0,"",INDEX('Smelter Look-up'!$C:$C,MATCH($A75,'Smelter Look-up'!$E:$E,0)))</f>
        <v>CCR Refinery - Glencore Canada Corporation</v>
      </c>
      <c r="D75" s="236"/>
      <c r="E75" s="236" t="str">
        <f ca="1">IF(ISERROR($V75),"",OFFSET('Smelter Look-up'!$D$4,$V75-4,0)&amp;"")</f>
        <v>CANADA</v>
      </c>
      <c r="F75" s="236" t="str">
        <f ca="1">IF(ISERROR($V75),"",OFFSET('Smelter Look-up'!$E$4,$V75-4,0))</f>
        <v>CID000185</v>
      </c>
      <c r="G75" s="236" t="str">
        <f ca="1">IF(C75=$X$4,"Enter smelter details", IF(ISERROR($V75),"",OFFSET('Smelter Look-up'!$F$4,$V75-4,0)))</f>
        <v>RMI</v>
      </c>
      <c r="H75" s="237">
        <f ca="1">IF(ISERROR($V75),"",OFFSET('Smelter Look-up'!$G$4,$V75-4,0))</f>
        <v>0</v>
      </c>
      <c r="I75" s="238" t="str">
        <f ca="1">IF(ISERROR($V75),"",OFFSET('Smelter Look-up'!$H$4,$V75-4,0))</f>
        <v>Montréal</v>
      </c>
      <c r="J75" s="238" t="str">
        <f ca="1">IF(ISERROR($V75),"",OFFSET('Smelter Look-up'!$I$4,$V75-4,0))</f>
        <v>Quebec</v>
      </c>
      <c r="K75" s="240"/>
      <c r="L75" s="240"/>
      <c r="M75" s="240"/>
      <c r="N75" s="240"/>
      <c r="O75" s="240"/>
      <c r="P75" s="239"/>
      <c r="Q75" s="241"/>
      <c r="R75" s="236" t="str">
        <f ca="1">IF(ISERROR($V75),"",OFFSET('Smelter Look-up'!$C$4,$V75-4,0)&amp;"")</f>
        <v>CCR Refinery - Glencore Canada Corporation</v>
      </c>
      <c r="S75" s="250" t="str">
        <f t="shared" ca="1" si="3"/>
        <v>CA</v>
      </c>
      <c r="T75" s="250" t="str">
        <f ca="1">IF(B75="","",IF(ISERROR(MATCH($J75,SorP!$B$1:$B$6230,0)),"",INDIRECT("'SorP'!$A$"&amp;MATCH($J75,SorP!$B$1:$B$6230,0))))</f>
        <v>CA-QC</v>
      </c>
      <c r="U75" s="280"/>
      <c r="V75" s="281">
        <f ca="1">IF(C75="",NA(),MATCH($B75&amp;$C75,'Smelter Look-up'!$J:$J,0))</f>
        <v>38</v>
      </c>
      <c r="W75" s="282"/>
      <c r="X75" s="282">
        <f t="shared" ca="1" si="4"/>
        <v>0</v>
      </c>
      <c r="Y75" s="282"/>
      <c r="Z75" s="282"/>
      <c r="AB75" s="284" t="str">
        <f t="shared" ca="1" si="5"/>
        <v>GoldCCR Refinery - Glencore Canada Corporation</v>
      </c>
    </row>
    <row r="76" spans="1:28" s="283" customFormat="1" ht="63.75">
      <c r="A76" s="345" t="s">
        <v>844</v>
      </c>
      <c r="B76" s="236" t="str">
        <f ca="1">IF(LEN(A76)=0,"",INDEX('Smelter Look-up'!$A:$A,MATCH($A76,'Smelter Look-up'!$E:$E,0)))</f>
        <v>Gold</v>
      </c>
      <c r="C76" s="242" t="str">
        <f ca="1">IF(LEN(A76)=0,"",INDEX('Smelter Look-up'!$C:$C,MATCH($A76,'Smelter Look-up'!$E:$E,0)))</f>
        <v>Yokohama Metal Co., Ltd.</v>
      </c>
      <c r="D76" s="236"/>
      <c r="E76" s="236" t="str">
        <f ca="1">IF(ISERROR($V76),"",OFFSET('Smelter Look-up'!$D$4,$V76-4,0)&amp;"")</f>
        <v>JAPAN</v>
      </c>
      <c r="F76" s="236" t="str">
        <f ca="1">IF(ISERROR($V76),"",OFFSET('Smelter Look-up'!$E$4,$V76-4,0))</f>
        <v>CID002129</v>
      </c>
      <c r="G76" s="236" t="str">
        <f ca="1">IF(C76=$X$4,"Enter smelter details", IF(ISERROR($V76),"",OFFSET('Smelter Look-up'!$F$4,$V76-4,0)))</f>
        <v>RMI</v>
      </c>
      <c r="H76" s="237">
        <f ca="1">IF(ISERROR($V76),"",OFFSET('Smelter Look-up'!$G$4,$V76-4,0))</f>
        <v>0</v>
      </c>
      <c r="I76" s="238" t="str">
        <f ca="1">IF(ISERROR($V76),"",OFFSET('Smelter Look-up'!$H$4,$V76-4,0))</f>
        <v>Sagamihara</v>
      </c>
      <c r="J76" s="238" t="str">
        <f ca="1">IF(ISERROR($V76),"",OFFSET('Smelter Look-up'!$I$4,$V76-4,0))</f>
        <v>Kanagawa</v>
      </c>
      <c r="K76" s="240"/>
      <c r="L76" s="240"/>
      <c r="M76" s="240"/>
      <c r="N76" s="240"/>
      <c r="O76" s="240"/>
      <c r="P76" s="239"/>
      <c r="Q76" s="241"/>
      <c r="R76" s="236" t="str">
        <f ca="1">IF(ISERROR($V76),"",OFFSET('Smelter Look-up'!$C$4,$V76-4,0)&amp;"")</f>
        <v>Yokohama Metal Co., Ltd.</v>
      </c>
      <c r="S76" s="250" t="str">
        <f t="shared" ca="1" si="3"/>
        <v>JP</v>
      </c>
      <c r="T76" s="250" t="str">
        <f ca="1">IF(B76="","",IF(ISERROR(MATCH($J76,SorP!$B$1:$B$6230,0)),"",INDIRECT("'SorP'!$A$"&amp;MATCH($J76,SorP!$B$1:$B$6230,0))))</f>
        <v>JP-14</v>
      </c>
      <c r="U76" s="280"/>
      <c r="V76" s="281">
        <f ca="1">IF(C76="",NA(),MATCH($B76&amp;$C76,'Smelter Look-up'!$J:$J,0))</f>
        <v>267</v>
      </c>
      <c r="W76" s="282"/>
      <c r="X76" s="282">
        <f t="shared" ca="1" si="4"/>
        <v>0</v>
      </c>
      <c r="Y76" s="282"/>
      <c r="Z76" s="282"/>
      <c r="AB76" s="284" t="str">
        <f t="shared" ca="1" si="5"/>
        <v>GoldYokohama Metal Co., Ltd.</v>
      </c>
    </row>
    <row r="77" spans="1:28" s="283" customFormat="1" ht="114.75">
      <c r="A77" s="345" t="s">
        <v>846</v>
      </c>
      <c r="B77" s="236" t="str">
        <f ca="1">IF(LEN(A77)=0,"",INDEX('Smelter Look-up'!$A:$A,MATCH($A77,'Smelter Look-up'!$E:$E,0)))</f>
        <v>Gold</v>
      </c>
      <c r="C77" s="242" t="str">
        <f ca="1">IF(LEN(A77)=0,"",INDEX('Smelter Look-up'!$C:$C,MATCH($A77,'Smelter Look-up'!$E:$E,0)))</f>
        <v>Zhongyuan Gold Smelter of Zhongjin Gold Corporation</v>
      </c>
      <c r="D77" s="236"/>
      <c r="E77" s="236" t="str">
        <f ca="1">IF(ISERROR($V77),"",OFFSET('Smelter Look-up'!$D$4,$V77-4,0)&amp;"")</f>
        <v>CHINA</v>
      </c>
      <c r="F77" s="236" t="str">
        <f ca="1">IF(ISERROR($V77),"",OFFSET('Smelter Look-up'!$E$4,$V77-4,0))</f>
        <v>CID002224</v>
      </c>
      <c r="G77" s="236" t="str">
        <f ca="1">IF(C77=$X$4,"Enter smelter details", IF(ISERROR($V77),"",OFFSET('Smelter Look-up'!$F$4,$V77-4,0)))</f>
        <v>RMI</v>
      </c>
      <c r="H77" s="237">
        <f ca="1">IF(ISERROR($V77),"",OFFSET('Smelter Look-up'!$G$4,$V77-4,0))</f>
        <v>0</v>
      </c>
      <c r="I77" s="238" t="str">
        <f ca="1">IF(ISERROR($V77),"",OFFSET('Smelter Look-up'!$H$4,$V77-4,0))</f>
        <v>Sanmenxia</v>
      </c>
      <c r="J77" s="238" t="str">
        <f ca="1">IF(ISERROR($V77),"",OFFSET('Smelter Look-up'!$I$4,$V77-4,0))</f>
        <v>Henan</v>
      </c>
      <c r="K77" s="240"/>
      <c r="L77" s="240"/>
      <c r="M77" s="240"/>
      <c r="N77" s="240"/>
      <c r="O77" s="240"/>
      <c r="P77" s="239"/>
      <c r="Q77" s="241"/>
      <c r="R77" s="236" t="str">
        <f ca="1">IF(ISERROR($V77),"",OFFSET('Smelter Look-up'!$C$4,$V77-4,0)&amp;"")</f>
        <v>Zhongyuan Gold Smelter of Zhongjin Gold Corporation</v>
      </c>
      <c r="S77" s="250" t="str">
        <f t="shared" ca="1" si="3"/>
        <v>CN</v>
      </c>
      <c r="T77" s="250" t="str">
        <f ca="1">IF(B77="","",IF(ISERROR(MATCH($J77,SorP!$B$1:$B$6230,0)),"",INDIRECT("'SorP'!$A$"&amp;MATCH($J77,SorP!$B$1:$B$6230,0))))</f>
        <v>CN-41</v>
      </c>
      <c r="U77" s="280"/>
      <c r="V77" s="281">
        <f ca="1">IF(C77="",NA(),MATCH($B77&amp;$C77,'Smelter Look-up'!$J:$J,0))</f>
        <v>277</v>
      </c>
      <c r="W77" s="282"/>
      <c r="X77" s="282">
        <f t="shared" ca="1" si="4"/>
        <v>0</v>
      </c>
      <c r="Y77" s="282"/>
      <c r="Z77" s="282"/>
      <c r="AB77" s="284" t="str">
        <f t="shared" ca="1" si="5"/>
        <v>GoldZhongyuan Gold Smelter of Zhongjin Gold Corporation</v>
      </c>
    </row>
    <row r="78" spans="1:28" s="283" customFormat="1" ht="89.25">
      <c r="A78" s="345" t="s">
        <v>847</v>
      </c>
      <c r="B78" s="236" t="str">
        <f ca="1">IF(LEN(A78)=0,"",INDEX('Smelter Look-up'!$A:$A,MATCH($A78,'Smelter Look-up'!$E:$E,0)))</f>
        <v>Gold</v>
      </c>
      <c r="C78" s="242" t="str">
        <f ca="1">IF(LEN(A78)=0,"",INDEX('Smelter Look-up'!$C:$C,MATCH($A78,'Smelter Look-up'!$E:$E,0)))</f>
        <v>Gold Refinery of Zijin Mining Group Co., Ltd.</v>
      </c>
      <c r="D78" s="236"/>
      <c r="E78" s="236" t="str">
        <f ca="1">IF(ISERROR($V78),"",OFFSET('Smelter Look-up'!$D$4,$V78-4,0)&amp;"")</f>
        <v>CHINA</v>
      </c>
      <c r="F78" s="236" t="str">
        <f ca="1">IF(ISERROR($V78),"",OFFSET('Smelter Look-up'!$E$4,$V78-4,0))</f>
        <v>CID002243</v>
      </c>
      <c r="G78" s="236" t="str">
        <f ca="1">IF(C78=$X$4,"Enter smelter details", IF(ISERROR($V78),"",OFFSET('Smelter Look-up'!$F$4,$V78-4,0)))</f>
        <v>RMI</v>
      </c>
      <c r="H78" s="237">
        <f ca="1">IF(ISERROR($V78),"",OFFSET('Smelter Look-up'!$G$4,$V78-4,0))</f>
        <v>0</v>
      </c>
      <c r="I78" s="238" t="str">
        <f ca="1">IF(ISERROR($V78),"",OFFSET('Smelter Look-up'!$H$4,$V78-4,0))</f>
        <v>Shanghang</v>
      </c>
      <c r="J78" s="238" t="str">
        <f ca="1">IF(ISERROR($V78),"",OFFSET('Smelter Look-up'!$I$4,$V78-4,0))</f>
        <v>Fujian</v>
      </c>
      <c r="K78" s="240"/>
      <c r="L78" s="240"/>
      <c r="M78" s="240"/>
      <c r="N78" s="240"/>
      <c r="O78" s="240"/>
      <c r="P78" s="239"/>
      <c r="Q78" s="241"/>
      <c r="R78" s="236" t="str">
        <f ca="1">IF(ISERROR($V78),"",OFFSET('Smelter Look-up'!$C$4,$V78-4,0)&amp;"")</f>
        <v>Gold Refinery of Zijin Mining Group Co., Ltd.</v>
      </c>
      <c r="S78" s="250" t="str">
        <f t="shared" ca="1" si="3"/>
        <v>CN</v>
      </c>
      <c r="T78" s="250" t="str">
        <f ca="1">IF(B78="","",IF(ISERROR(MATCH($J78,SorP!$B$1:$B$6230,0)),"",INDIRECT("'SorP'!$A$"&amp;MATCH($J78,SorP!$B$1:$B$6230,0))))</f>
        <v>CN-35</v>
      </c>
      <c r="U78" s="280"/>
      <c r="V78" s="281">
        <f ca="1">IF(C78="",NA(),MATCH($B78&amp;$C78,'Smelter Look-up'!$J:$J,0))</f>
        <v>73</v>
      </c>
      <c r="W78" s="282"/>
      <c r="X78" s="282">
        <f t="shared" ca="1" si="4"/>
        <v>0</v>
      </c>
      <c r="Y78" s="282"/>
      <c r="Z78" s="282"/>
      <c r="AB78" s="284" t="str">
        <f t="shared" ca="1" si="5"/>
        <v>GoldGold Refinery of Zijin Mining Group Co., Ltd.</v>
      </c>
    </row>
    <row r="79" spans="1:28" s="283" customFormat="1" ht="38.25">
      <c r="A79" s="345" t="s">
        <v>851</v>
      </c>
      <c r="B79" s="236" t="str">
        <f ca="1">IF(LEN(A79)=0,"",INDEX('Smelter Look-up'!$A:$A,MATCH($A79,'Smelter Look-up'!$E:$E,0)))</f>
        <v>Tantalum</v>
      </c>
      <c r="C79" s="242" t="str">
        <f ca="1">IF(LEN(A79)=0,"",INDEX('Smelter Look-up'!$C:$C,MATCH($A79,'Smelter Look-up'!$E:$E,0)))</f>
        <v>Exotech Inc.</v>
      </c>
      <c r="D79" s="236"/>
      <c r="E79" s="236" t="str">
        <f ca="1">IF(ISERROR($V79),"",OFFSET('Smelter Look-up'!$D$4,$V79-4,0)&amp;"")</f>
        <v>UNITED STATES OF AMERICA</v>
      </c>
      <c r="F79" s="236" t="str">
        <f ca="1">IF(ISERROR($V79),"",OFFSET('Smelter Look-up'!$E$4,$V79-4,0))</f>
        <v>CID000456</v>
      </c>
      <c r="G79" s="236" t="str">
        <f ca="1">IF(C79=$X$4,"Enter smelter details", IF(ISERROR($V79),"",OFFSET('Smelter Look-up'!$F$4,$V79-4,0)))</f>
        <v>RMI</v>
      </c>
      <c r="H79" s="237">
        <f ca="1">IF(ISERROR($V79),"",OFFSET('Smelter Look-up'!$G$4,$V79-4,0))</f>
        <v>0</v>
      </c>
      <c r="I79" s="238" t="str">
        <f ca="1">IF(ISERROR($V79),"",OFFSET('Smelter Look-up'!$H$4,$V79-4,0))</f>
        <v>Pompano Beach</v>
      </c>
      <c r="J79" s="238" t="str">
        <f ca="1">IF(ISERROR($V79),"",OFFSET('Smelter Look-up'!$I$4,$V79-4,0))</f>
        <v>Florida</v>
      </c>
      <c r="K79" s="240"/>
      <c r="L79" s="240"/>
      <c r="M79" s="240"/>
      <c r="N79" s="240"/>
      <c r="O79" s="240"/>
      <c r="P79" s="239"/>
      <c r="Q79" s="241"/>
      <c r="R79" s="236" t="str">
        <f ca="1">IF(ISERROR($V79),"",OFFSET('Smelter Look-up'!$C$4,$V79-4,0)&amp;"")</f>
        <v>Exotech Inc.</v>
      </c>
      <c r="S79" s="250" t="str">
        <f t="shared" ca="1" si="3"/>
        <v>US</v>
      </c>
      <c r="T79" s="250" t="str">
        <f ca="1">IF(B79="","",IF(ISERROR(MATCH($J79,SorP!$B$1:$B$6230,0)),"",INDIRECT("'SorP'!$A$"&amp;MATCH($J79,SorP!$B$1:$B$6230,0))))</f>
        <v>US-FL</v>
      </c>
      <c r="U79" s="280"/>
      <c r="V79" s="281">
        <f ca="1">IF(C79="",NA(),MATCH($B79&amp;$C79,'Smelter Look-up'!$J:$J,0))</f>
        <v>289</v>
      </c>
      <c r="W79" s="282"/>
      <c r="X79" s="282">
        <f t="shared" ca="1" si="4"/>
        <v>0</v>
      </c>
      <c r="Y79" s="282"/>
      <c r="Z79" s="282"/>
      <c r="AB79" s="284" t="str">
        <f t="shared" ca="1" si="5"/>
        <v>TantalumExotech Inc.</v>
      </c>
    </row>
    <row r="80" spans="1:28" s="283" customFormat="1" ht="63.75">
      <c r="A80" s="345" t="s">
        <v>852</v>
      </c>
      <c r="B80" s="236" t="str">
        <f ca="1">IF(LEN(A80)=0,"",INDEX('Smelter Look-up'!$A:$A,MATCH($A80,'Smelter Look-up'!$E:$E,0)))</f>
        <v>Tantalum</v>
      </c>
      <c r="C80" s="242" t="str">
        <f ca="1">IF(LEN(A80)=0,"",INDEX('Smelter Look-up'!$C:$C,MATCH($A80,'Smelter Look-up'!$E:$E,0)))</f>
        <v>F&amp;X Electro-Materials Ltd.</v>
      </c>
      <c r="D80" s="236"/>
      <c r="E80" s="236" t="str">
        <f ca="1">IF(ISERROR($V80),"",OFFSET('Smelter Look-up'!$D$4,$V80-4,0)&amp;"")</f>
        <v>CHINA</v>
      </c>
      <c r="F80" s="236" t="str">
        <f ca="1">IF(ISERROR($V80),"",OFFSET('Smelter Look-up'!$E$4,$V80-4,0))</f>
        <v>CID000460</v>
      </c>
      <c r="G80" s="236" t="str">
        <f ca="1">IF(C80=$X$4,"Enter smelter details", IF(ISERROR($V80),"",OFFSET('Smelter Look-up'!$F$4,$V80-4,0)))</f>
        <v>RMI</v>
      </c>
      <c r="H80" s="237">
        <f ca="1">IF(ISERROR($V80),"",OFFSET('Smelter Look-up'!$G$4,$V80-4,0))</f>
        <v>0</v>
      </c>
      <c r="I80" s="238" t="str">
        <f ca="1">IF(ISERROR($V80),"",OFFSET('Smelter Look-up'!$H$4,$V80-4,0))</f>
        <v>Jiangmen</v>
      </c>
      <c r="J80" s="238" t="str">
        <f ca="1">IF(ISERROR($V80),"",OFFSET('Smelter Look-up'!$I$4,$V80-4,0))</f>
        <v>Guangdong</v>
      </c>
      <c r="K80" s="240"/>
      <c r="L80" s="240"/>
      <c r="M80" s="240"/>
      <c r="N80" s="240"/>
      <c r="O80" s="240"/>
      <c r="P80" s="239"/>
      <c r="Q80" s="241"/>
      <c r="R80" s="236" t="str">
        <f ca="1">IF(ISERROR($V80),"",OFFSET('Smelter Look-up'!$C$4,$V80-4,0)&amp;"")</f>
        <v>F&amp;X Electro-Materials Ltd.</v>
      </c>
      <c r="S80" s="250" t="str">
        <f t="shared" ca="1" si="3"/>
        <v>CN</v>
      </c>
      <c r="T80" s="250" t="str">
        <f ca="1">IF(B80="","",IF(ISERROR(MATCH($J80,SorP!$B$1:$B$6230,0)),"",INDIRECT("'SorP'!$A$"&amp;MATCH($J80,SorP!$B$1:$B$6230,0))))</f>
        <v>CN-44</v>
      </c>
      <c r="U80" s="280"/>
      <c r="V80" s="281">
        <f ca="1">IF(C80="",NA(),MATCH($B80&amp;$C80,'Smelter Look-up'!$J:$J,0))</f>
        <v>291</v>
      </c>
      <c r="W80" s="282"/>
      <c r="X80" s="282">
        <f t="shared" ca="1" si="4"/>
        <v>0</v>
      </c>
      <c r="Y80" s="282"/>
      <c r="Z80" s="282"/>
      <c r="AB80" s="284" t="str">
        <f t="shared" ca="1" si="5"/>
        <v>TantalumF&amp;X Electro-Materials Ltd.</v>
      </c>
    </row>
    <row r="81" spans="1:28" s="283" customFormat="1" ht="89.25">
      <c r="A81" s="345" t="s">
        <v>1582</v>
      </c>
      <c r="B81" s="236" t="str">
        <f ca="1">IF(LEN(A81)=0,"",INDEX('Smelter Look-up'!$A:$A,MATCH($A81,'Smelter Look-up'!$E:$E,0)))</f>
        <v>Tantalum</v>
      </c>
      <c r="C81" s="242" t="str">
        <f ca="1">IF(LEN(A81)=0,"",INDEX('Smelter Look-up'!$C:$C,MATCH($A81,'Smelter Look-up'!$E:$E,0)))</f>
        <v>Global Advanced Metals Boyertown</v>
      </c>
      <c r="D81" s="236"/>
      <c r="E81" s="236" t="str">
        <f ca="1">IF(ISERROR($V81),"",OFFSET('Smelter Look-up'!$D$4,$V81-4,0)&amp;"")</f>
        <v>UNITED STATES OF AMERICA</v>
      </c>
      <c r="F81" s="236" t="str">
        <f ca="1">IF(ISERROR($V81),"",OFFSET('Smelter Look-up'!$E$4,$V81-4,0))</f>
        <v>CID002557</v>
      </c>
      <c r="G81" s="236" t="str">
        <f ca="1">IF(C81=$X$4,"Enter smelter details", IF(ISERROR($V81),"",OFFSET('Smelter Look-up'!$F$4,$V81-4,0)))</f>
        <v>RMI</v>
      </c>
      <c r="H81" s="237">
        <f ca="1">IF(ISERROR($V81),"",OFFSET('Smelter Look-up'!$G$4,$V81-4,0))</f>
        <v>0</v>
      </c>
      <c r="I81" s="238" t="str">
        <f ca="1">IF(ISERROR($V81),"",OFFSET('Smelter Look-up'!$H$4,$V81-4,0))</f>
        <v>Boyertown</v>
      </c>
      <c r="J81" s="238" t="str">
        <f ca="1">IF(ISERROR($V81),"",OFFSET('Smelter Look-up'!$I$4,$V81-4,0))</f>
        <v>Pennsylvania</v>
      </c>
      <c r="K81" s="240"/>
      <c r="L81" s="240"/>
      <c r="M81" s="240"/>
      <c r="N81" s="240"/>
      <c r="O81" s="240"/>
      <c r="P81" s="239"/>
      <c r="Q81" s="241"/>
      <c r="R81" s="236" t="str">
        <f ca="1">IF(ISERROR($V81),"",OFFSET('Smelter Look-up'!$C$4,$V81-4,0)&amp;"")</f>
        <v>Global Advanced Metals Boyertown</v>
      </c>
      <c r="S81" s="250" t="str">
        <f t="shared" ca="1" si="3"/>
        <v>US</v>
      </c>
      <c r="T81" s="250" t="str">
        <f ca="1">IF(B81="","",IF(ISERROR(MATCH($J81,SorP!$B$1:$B$6230,0)),"",INDIRECT("'SorP'!$A$"&amp;MATCH($J81,SorP!$B$1:$B$6230,0))))</f>
        <v>US-PA</v>
      </c>
      <c r="U81" s="280"/>
      <c r="V81" s="281">
        <f ca="1">IF(C81="",NA(),MATCH($B81&amp;$C81,'Smelter Look-up'!$J:$J,0))</f>
        <v>294</v>
      </c>
      <c r="W81" s="282"/>
      <c r="X81" s="282">
        <f t="shared" ca="1" si="4"/>
        <v>0</v>
      </c>
      <c r="Y81" s="282"/>
      <c r="Z81" s="282"/>
      <c r="AB81" s="284" t="str">
        <f t="shared" ca="1" si="5"/>
        <v>TantalumGlobal Advanced Metals Boyertown</v>
      </c>
    </row>
    <row r="82" spans="1:28" s="283" customFormat="1" ht="89.25">
      <c r="A82" s="345" t="s">
        <v>1585</v>
      </c>
      <c r="B82" s="236" t="str">
        <f ca="1">IF(LEN(A82)=0,"",INDEX('Smelter Look-up'!$A:$A,MATCH($A82,'Smelter Look-up'!$E:$E,0)))</f>
        <v>Tantalum</v>
      </c>
      <c r="C82" s="242" t="str">
        <f ca="1">IF(LEN(A82)=0,"",INDEX('Smelter Look-up'!$C:$C,MATCH($A82,'Smelter Look-up'!$E:$E,0)))</f>
        <v>H.C. Starck Tantalum and Niobium GmbH</v>
      </c>
      <c r="D82" s="236"/>
      <c r="E82" s="236" t="str">
        <f ca="1">IF(ISERROR($V82),"",OFFSET('Smelter Look-up'!$D$4,$V82-4,0)&amp;"")</f>
        <v>GERMANY</v>
      </c>
      <c r="F82" s="236" t="str">
        <f ca="1">IF(ISERROR($V82),"",OFFSET('Smelter Look-up'!$E$4,$V82-4,0))</f>
        <v>CID002545</v>
      </c>
      <c r="G82" s="236" t="str">
        <f ca="1">IF(C82=$X$4,"Enter smelter details", IF(ISERROR($V82),"",OFFSET('Smelter Look-up'!$F$4,$V82-4,0)))</f>
        <v>RMI</v>
      </c>
      <c r="H82" s="237">
        <f ca="1">IF(ISERROR($V82),"",OFFSET('Smelter Look-up'!$G$4,$V82-4,0))</f>
        <v>0</v>
      </c>
      <c r="I82" s="238" t="str">
        <f ca="1">IF(ISERROR($V82),"",OFFSET('Smelter Look-up'!$H$4,$V82-4,0))</f>
        <v>Goslar</v>
      </c>
      <c r="J82" s="238" t="str">
        <f ca="1">IF(ISERROR($V82),"",OFFSET('Smelter Look-up'!$I$4,$V82-4,0))</f>
        <v>Niedersachsen</v>
      </c>
      <c r="K82" s="240"/>
      <c r="L82" s="240"/>
      <c r="M82" s="240"/>
      <c r="N82" s="240"/>
      <c r="O82" s="240"/>
      <c r="P82" s="239"/>
      <c r="Q82" s="241"/>
      <c r="R82" s="236" t="str">
        <f ca="1">IF(ISERROR($V82),"",OFFSET('Smelter Look-up'!$C$4,$V82-4,0)&amp;"")</f>
        <v>H.C. Starck Tantalum and Niobium GmbH</v>
      </c>
      <c r="S82" s="250" t="str">
        <f t="shared" ca="1" si="3"/>
        <v>DE</v>
      </c>
      <c r="T82" s="250" t="str">
        <f ca="1">IF(B82="","",IF(ISERROR(MATCH($J82,SorP!$B$1:$B$6230,0)),"",INDIRECT("'SorP'!$A$"&amp;MATCH($J82,SorP!$B$1:$B$6230,0))))</f>
        <v>DE-NI</v>
      </c>
      <c r="U82" s="280"/>
      <c r="V82" s="281">
        <f ca="1">IF(C82="",NA(),MATCH($B82&amp;$C82,'Smelter Look-up'!$J:$J,0))</f>
        <v>302</v>
      </c>
      <c r="W82" s="282"/>
      <c r="X82" s="282">
        <f t="shared" ca="1" si="4"/>
        <v>0</v>
      </c>
      <c r="Y82" s="282"/>
      <c r="Z82" s="282"/>
      <c r="AB82" s="284" t="str">
        <f t="shared" ca="1" si="5"/>
        <v>TantalumH.C. Starck Tantalum and Niobium GmbH</v>
      </c>
    </row>
    <row r="83" spans="1:28" s="283" customFormat="1" ht="63.75">
      <c r="A83" s="345" t="s">
        <v>1587</v>
      </c>
      <c r="B83" s="236" t="str">
        <f ca="1">IF(LEN(A83)=0,"",INDEX('Smelter Look-up'!$A:$A,MATCH($A83,'Smelter Look-up'!$E:$E,0)))</f>
        <v>Tantalum</v>
      </c>
      <c r="C83" s="242" t="str">
        <f ca="1">IF(LEN(A83)=0,"",INDEX('Smelter Look-up'!$C:$C,MATCH($A83,'Smelter Look-up'!$E:$E,0)))</f>
        <v>H.C. Starck Hermsdorf GmbH</v>
      </c>
      <c r="D83" s="236"/>
      <c r="E83" s="236" t="str">
        <f ca="1">IF(ISERROR($V83),"",OFFSET('Smelter Look-up'!$D$4,$V83-4,0)&amp;"")</f>
        <v>GERMANY</v>
      </c>
      <c r="F83" s="236" t="str">
        <f ca="1">IF(ISERROR($V83),"",OFFSET('Smelter Look-up'!$E$4,$V83-4,0))</f>
        <v>CID002547</v>
      </c>
      <c r="G83" s="236" t="str">
        <f ca="1">IF(C83=$X$4,"Enter smelter details", IF(ISERROR($V83),"",OFFSET('Smelter Look-up'!$F$4,$V83-4,0)))</f>
        <v>RMI</v>
      </c>
      <c r="H83" s="237">
        <f ca="1">IF(ISERROR($V83),"",OFFSET('Smelter Look-up'!$G$4,$V83-4,0))</f>
        <v>0</v>
      </c>
      <c r="I83" s="238" t="str">
        <f ca="1">IF(ISERROR($V83),"",OFFSET('Smelter Look-up'!$H$4,$V83-4,0))</f>
        <v>Hermsdorf</v>
      </c>
      <c r="J83" s="238" t="str">
        <f ca="1">IF(ISERROR($V83),"",OFFSET('Smelter Look-up'!$I$4,$V83-4,0))</f>
        <v>Thüringen</v>
      </c>
      <c r="K83" s="240"/>
      <c r="L83" s="240"/>
      <c r="M83" s="240"/>
      <c r="N83" s="240"/>
      <c r="O83" s="240"/>
      <c r="P83" s="239"/>
      <c r="Q83" s="241"/>
      <c r="R83" s="236" t="str">
        <f ca="1">IF(ISERROR($V83),"",OFFSET('Smelter Look-up'!$C$4,$V83-4,0)&amp;"")</f>
        <v>H.C. Starck Hermsdorf GmbH</v>
      </c>
      <c r="S83" s="250" t="str">
        <f t="shared" ca="1" si="3"/>
        <v>DE</v>
      </c>
      <c r="T83" s="250" t="str">
        <f ca="1">IF(B83="","",IF(ISERROR(MATCH($J83,SorP!$B$1:$B$6230,0)),"",INDIRECT("'SorP'!$A$"&amp;MATCH($J83,SorP!$B$1:$B$6230,0))))</f>
        <v>DE-TH</v>
      </c>
      <c r="U83" s="280"/>
      <c r="V83" s="281">
        <f ca="1">IF(C83="",NA(),MATCH($B83&amp;$C83,'Smelter Look-up'!$J:$J,0))</f>
        <v>298</v>
      </c>
      <c r="W83" s="282"/>
      <c r="X83" s="282">
        <f t="shared" ca="1" si="4"/>
        <v>0</v>
      </c>
      <c r="Y83" s="282"/>
      <c r="Z83" s="282"/>
      <c r="AB83" s="284" t="str">
        <f t="shared" ca="1" si="5"/>
        <v>TantalumH.C. Starck Hermsdorf GmbH</v>
      </c>
    </row>
    <row r="84" spans="1:28" s="283" customFormat="1" ht="102">
      <c r="A84" s="345" t="s">
        <v>855</v>
      </c>
      <c r="B84" s="236" t="str">
        <f ca="1">IF(LEN(A84)=0,"",INDEX('Smelter Look-up'!$A:$A,MATCH($A84,'Smelter Look-up'!$E:$E,0)))</f>
        <v>Tantalum</v>
      </c>
      <c r="C84" s="242" t="str">
        <f ca="1">IF(LEN(A84)=0,"",INDEX('Smelter Look-up'!$C:$C,MATCH($A84,'Smelter Look-up'!$E:$E,0)))</f>
        <v>JiuJiang JinXin Nonferrous Metals Co., Ltd.</v>
      </c>
      <c r="D84" s="236"/>
      <c r="E84" s="236" t="str">
        <f ca="1">IF(ISERROR($V84),"",OFFSET('Smelter Look-up'!$D$4,$V84-4,0)&amp;"")</f>
        <v>CHINA</v>
      </c>
      <c r="F84" s="236" t="str">
        <f ca="1">IF(ISERROR($V84),"",OFFSET('Smelter Look-up'!$E$4,$V84-4,0))</f>
        <v>CID000914</v>
      </c>
      <c r="G84" s="236" t="str">
        <f ca="1">IF(C84=$X$4,"Enter smelter details", IF(ISERROR($V84),"",OFFSET('Smelter Look-up'!$F$4,$V84-4,0)))</f>
        <v>RMI</v>
      </c>
      <c r="H84" s="237">
        <f ca="1">IF(ISERROR($V84),"",OFFSET('Smelter Look-up'!$G$4,$V84-4,0))</f>
        <v>0</v>
      </c>
      <c r="I84" s="238" t="str">
        <f ca="1">IF(ISERROR($V84),"",OFFSET('Smelter Look-up'!$H$4,$V84-4,0))</f>
        <v>Jiujiang</v>
      </c>
      <c r="J84" s="238" t="str">
        <f ca="1">IF(ISERROR($V84),"",OFFSET('Smelter Look-up'!$I$4,$V84-4,0))</f>
        <v>Jiangxi</v>
      </c>
      <c r="K84" s="240"/>
      <c r="L84" s="240"/>
      <c r="M84" s="240"/>
      <c r="N84" s="240"/>
      <c r="O84" s="240"/>
      <c r="P84" s="239"/>
      <c r="Q84" s="241"/>
      <c r="R84" s="236" t="str">
        <f ca="1">IF(ISERROR($V84),"",OFFSET('Smelter Look-up'!$C$4,$V84-4,0)&amp;"")</f>
        <v>JiuJiang JinXin Nonferrous Metals Co., Ltd.</v>
      </c>
      <c r="S84" s="250" t="str">
        <f t="shared" ca="1" si="3"/>
        <v>CN</v>
      </c>
      <c r="T84" s="250" t="str">
        <f ca="1">IF(B84="","",IF(ISERROR(MATCH($J84,SorP!$B$1:$B$6230,0)),"",INDIRECT("'SorP'!$A$"&amp;MATCH($J84,SorP!$B$1:$B$6230,0))))</f>
        <v>CN-36</v>
      </c>
      <c r="U84" s="280"/>
      <c r="V84" s="281">
        <f ca="1">IF(C84="",NA(),MATCH($B84&amp;$C84,'Smelter Look-up'!$J:$J,0))</f>
        <v>307</v>
      </c>
      <c r="W84" s="282"/>
      <c r="X84" s="282">
        <f t="shared" ca="1" si="4"/>
        <v>0</v>
      </c>
      <c r="Y84" s="282"/>
      <c r="Z84" s="282"/>
      <c r="AB84" s="284" t="str">
        <f t="shared" ca="1" si="5"/>
        <v>TantalumJiuJiang JinXin Nonferrous Metals Co., Ltd.</v>
      </c>
    </row>
    <row r="85" spans="1:28" s="283" customFormat="1" ht="76.5">
      <c r="A85" s="345" t="s">
        <v>856</v>
      </c>
      <c r="B85" s="236" t="str">
        <f ca="1">IF(LEN(A85)=0,"",INDEX('Smelter Look-up'!$A:$A,MATCH($A85,'Smelter Look-up'!$E:$E,0)))</f>
        <v>Tantalum</v>
      </c>
      <c r="C85" s="242" t="str">
        <f ca="1">IF(LEN(A85)=0,"",INDEX('Smelter Look-up'!$C:$C,MATCH($A85,'Smelter Look-up'!$E:$E,0)))</f>
        <v>Jiujiang Tanbre Co., Ltd.</v>
      </c>
      <c r="D85" s="236"/>
      <c r="E85" s="236" t="str">
        <f ca="1">IF(ISERROR($V85),"",OFFSET('Smelter Look-up'!$D$4,$V85-4,0)&amp;"")</f>
        <v>CHINA</v>
      </c>
      <c r="F85" s="236" t="str">
        <f ca="1">IF(ISERROR($V85),"",OFFSET('Smelter Look-up'!$E$4,$V85-4,0))</f>
        <v>CID000917</v>
      </c>
      <c r="G85" s="236" t="str">
        <f ca="1">IF(C85=$X$4,"Enter smelter details", IF(ISERROR($V85),"",OFFSET('Smelter Look-up'!$F$4,$V85-4,0)))</f>
        <v>RMI</v>
      </c>
      <c r="H85" s="237">
        <f ca="1">IF(ISERROR($V85),"",OFFSET('Smelter Look-up'!$G$4,$V85-4,0))</f>
        <v>0</v>
      </c>
      <c r="I85" s="238" t="str">
        <f ca="1">IF(ISERROR($V85),"",OFFSET('Smelter Look-up'!$H$4,$V85-4,0))</f>
        <v>Jiujiang</v>
      </c>
      <c r="J85" s="238" t="str">
        <f ca="1">IF(ISERROR($V85),"",OFFSET('Smelter Look-up'!$I$4,$V85-4,0))</f>
        <v>Jiangxi</v>
      </c>
      <c r="K85" s="240"/>
      <c r="L85" s="240"/>
      <c r="M85" s="240"/>
      <c r="N85" s="240"/>
      <c r="O85" s="240"/>
      <c r="P85" s="239"/>
      <c r="Q85" s="241"/>
      <c r="R85" s="236" t="str">
        <f ca="1">IF(ISERROR($V85),"",OFFSET('Smelter Look-up'!$C$4,$V85-4,0)&amp;"")</f>
        <v>Jiujiang Tanbre Co., Ltd.</v>
      </c>
      <c r="S85" s="250" t="str">
        <f t="shared" ca="1" si="3"/>
        <v>CN</v>
      </c>
      <c r="T85" s="250" t="str">
        <f ca="1">IF(B85="","",IF(ISERROR(MATCH($J85,SorP!$B$1:$B$6230,0)),"",INDIRECT("'SorP'!$A$"&amp;MATCH($J85,SorP!$B$1:$B$6230,0))))</f>
        <v>CN-36</v>
      </c>
      <c r="U85" s="280"/>
      <c r="V85" s="281">
        <f ca="1">IF(C85="",NA(),MATCH($B85&amp;$C85,'Smelter Look-up'!$J:$J,0))</f>
        <v>309</v>
      </c>
      <c r="W85" s="282"/>
      <c r="X85" s="282">
        <f t="shared" ca="1" si="4"/>
        <v>0</v>
      </c>
      <c r="Y85" s="282"/>
      <c r="Z85" s="282"/>
      <c r="AB85" s="284" t="str">
        <f t="shared" ca="1" si="5"/>
        <v>TantalumJiujiang Tanbre Co., Ltd.</v>
      </c>
    </row>
    <row r="86" spans="1:28" s="283" customFormat="1" ht="51">
      <c r="A86" s="345" t="s">
        <v>1605</v>
      </c>
      <c r="B86" s="236" t="str">
        <f ca="1">IF(LEN(A86)=0,"",INDEX('Smelter Look-up'!$A:$A,MATCH($A86,'Smelter Look-up'!$E:$E,0)))</f>
        <v>Tantalum</v>
      </c>
      <c r="C86" s="242" t="str">
        <f ca="1">IF(LEN(A86)=0,"",INDEX('Smelter Look-up'!$C:$C,MATCH($A86,'Smelter Look-up'!$E:$E,0)))</f>
        <v>KEMET Blue Powder</v>
      </c>
      <c r="D86" s="236"/>
      <c r="E86" s="236" t="str">
        <f ca="1">IF(ISERROR($V86),"",OFFSET('Smelter Look-up'!$D$4,$V86-4,0)&amp;"")</f>
        <v>UNITED STATES OF AMERICA</v>
      </c>
      <c r="F86" s="236" t="str">
        <f ca="1">IF(ISERROR($V86),"",OFFSET('Smelter Look-up'!$E$4,$V86-4,0))</f>
        <v>CID002568</v>
      </c>
      <c r="G86" s="236" t="str">
        <f ca="1">IF(C86=$X$4,"Enter smelter details", IF(ISERROR($V86),"",OFFSET('Smelter Look-up'!$F$4,$V86-4,0)))</f>
        <v>RMI</v>
      </c>
      <c r="H86" s="237">
        <f ca="1">IF(ISERROR($V86),"",OFFSET('Smelter Look-up'!$G$4,$V86-4,0))</f>
        <v>0</v>
      </c>
      <c r="I86" s="238" t="str">
        <f ca="1">IF(ISERROR($V86),"",OFFSET('Smelter Look-up'!$H$4,$V86-4,0))</f>
        <v>Mound House</v>
      </c>
      <c r="J86" s="238" t="str">
        <f ca="1">IF(ISERROR($V86),"",OFFSET('Smelter Look-up'!$I$4,$V86-4,0))</f>
        <v>Nevada</v>
      </c>
      <c r="K86" s="240"/>
      <c r="L86" s="240"/>
      <c r="M86" s="240"/>
      <c r="N86" s="240"/>
      <c r="O86" s="240"/>
      <c r="P86" s="239"/>
      <c r="Q86" s="241"/>
      <c r="R86" s="236" t="str">
        <f ca="1">IF(ISERROR($V86),"",OFFSET('Smelter Look-up'!$C$4,$V86-4,0)&amp;"")</f>
        <v>KEMET Blue Powder</v>
      </c>
      <c r="S86" s="250" t="str">
        <f t="shared" ca="1" si="3"/>
        <v>US</v>
      </c>
      <c r="T86" s="250" t="str">
        <f ca="1">IF(B86="","",IF(ISERROR(MATCH($J86,SorP!$B$1:$B$6230,0)),"",INDIRECT("'SorP'!$A$"&amp;MATCH($J86,SorP!$B$1:$B$6230,0))))</f>
        <v>US-NV</v>
      </c>
      <c r="U86" s="280"/>
      <c r="V86" s="281">
        <f ca="1">IF(C86="",NA(),MATCH($B86&amp;$C86,'Smelter Look-up'!$J:$J,0))</f>
        <v>312</v>
      </c>
      <c r="W86" s="282"/>
      <c r="X86" s="282">
        <f t="shared" ca="1" si="4"/>
        <v>0</v>
      </c>
      <c r="Y86" s="282"/>
      <c r="Z86" s="282"/>
      <c r="AB86" s="284" t="str">
        <f t="shared" ca="1" si="5"/>
        <v>TantalumKEMET Blue Powder</v>
      </c>
    </row>
    <row r="87" spans="1:28" s="283" customFormat="1" ht="89.25">
      <c r="A87" s="345" t="s">
        <v>860</v>
      </c>
      <c r="B87" s="236" t="str">
        <f ca="1">IF(LEN(A87)=0,"",INDEX('Smelter Look-up'!$A:$A,MATCH($A87,'Smelter Look-up'!$E:$E,0)))</f>
        <v>Tantalum</v>
      </c>
      <c r="C87" s="242" t="str">
        <f ca="1">IF(LEN(A87)=0,"",INDEX('Smelter Look-up'!$C:$C,MATCH($A87,'Smelter Look-up'!$E:$E,0)))</f>
        <v>Mitsui Mining and Smelting Co., Ltd.</v>
      </c>
      <c r="D87" s="236"/>
      <c r="E87" s="236" t="str">
        <f ca="1">IF(ISERROR($V87),"",OFFSET('Smelter Look-up'!$D$4,$V87-4,0)&amp;"")</f>
        <v>JAPAN</v>
      </c>
      <c r="F87" s="236" t="str">
        <f ca="1">IF(ISERROR($V87),"",OFFSET('Smelter Look-up'!$E$4,$V87-4,0))</f>
        <v>CID001192</v>
      </c>
      <c r="G87" s="236" t="str">
        <f ca="1">IF(C87=$X$4,"Enter smelter details", IF(ISERROR($V87),"",OFFSET('Smelter Look-up'!$F$4,$V87-4,0)))</f>
        <v>RMI</v>
      </c>
      <c r="H87" s="237">
        <f ca="1">IF(ISERROR($V87),"",OFFSET('Smelter Look-up'!$G$4,$V87-4,0))</f>
        <v>0</v>
      </c>
      <c r="I87" s="238" t="str">
        <f ca="1">IF(ISERROR($V87),"",OFFSET('Smelter Look-up'!$H$4,$V87-4,0))</f>
        <v>Omuta</v>
      </c>
      <c r="J87" s="238" t="str">
        <f ca="1">IF(ISERROR($V87),"",OFFSET('Smelter Look-up'!$I$4,$V87-4,0))</f>
        <v>Fukuoka</v>
      </c>
      <c r="K87" s="240"/>
      <c r="L87" s="240"/>
      <c r="M87" s="240"/>
      <c r="N87" s="240"/>
      <c r="O87" s="240"/>
      <c r="P87" s="239"/>
      <c r="Q87" s="241"/>
      <c r="R87" s="236" t="str">
        <f ca="1">IF(ISERROR($V87),"",OFFSET('Smelter Look-up'!$C$4,$V87-4,0)&amp;"")</f>
        <v>Mitsui Mining and Smelting Co., Ltd.</v>
      </c>
      <c r="S87" s="250" t="str">
        <f t="shared" ca="1" si="3"/>
        <v>JP</v>
      </c>
      <c r="T87" s="250" t="str">
        <f ca="1">IF(B87="","",IF(ISERROR(MATCH($J87,SorP!$B$1:$B$6230,0)),"",INDIRECT("'SorP'!$A$"&amp;MATCH($J87,SorP!$B$1:$B$6230,0))))</f>
        <v>JP-40</v>
      </c>
      <c r="U87" s="280"/>
      <c r="V87" s="281">
        <f ca="1">IF(C87="",NA(),MATCH($B87&amp;$C87,'Smelter Look-up'!$J:$J,0))</f>
        <v>320</v>
      </c>
      <c r="W87" s="282"/>
      <c r="X87" s="282">
        <f t="shared" ca="1" si="4"/>
        <v>0</v>
      </c>
      <c r="Y87" s="282"/>
      <c r="Z87" s="282"/>
      <c r="AB87" s="284" t="str">
        <f t="shared" ca="1" si="5"/>
        <v>TantalumMitsui Mining and Smelting Co., Ltd.</v>
      </c>
    </row>
    <row r="88" spans="1:28" s="283" customFormat="1" ht="102">
      <c r="A88" s="345" t="s">
        <v>862</v>
      </c>
      <c r="B88" s="236" t="str">
        <f ca="1">IF(LEN(A88)=0,"",INDEX('Smelter Look-up'!$A:$A,MATCH($A88,'Smelter Look-up'!$E:$E,0)))</f>
        <v>Tantalum</v>
      </c>
      <c r="C88" s="242" t="str">
        <f ca="1">IF(LEN(A88)=0,"",INDEX('Smelter Look-up'!$C:$C,MATCH($A88,'Smelter Look-up'!$E:$E,0)))</f>
        <v>Ningxia Orient Tantalum Industry Co., Ltd.</v>
      </c>
      <c r="D88" s="236"/>
      <c r="E88" s="236" t="str">
        <f ca="1">IF(ISERROR($V88),"",OFFSET('Smelter Look-up'!$D$4,$V88-4,0)&amp;"")</f>
        <v>CHINA</v>
      </c>
      <c r="F88" s="236" t="str">
        <f ca="1">IF(ISERROR($V88),"",OFFSET('Smelter Look-up'!$E$4,$V88-4,0))</f>
        <v>CID001277</v>
      </c>
      <c r="G88" s="236" t="str">
        <f ca="1">IF(C88=$X$4,"Enter smelter details", IF(ISERROR($V88),"",OFFSET('Smelter Look-up'!$F$4,$V88-4,0)))</f>
        <v>RMI</v>
      </c>
      <c r="H88" s="237">
        <f ca="1">IF(ISERROR($V88),"",OFFSET('Smelter Look-up'!$G$4,$V88-4,0))</f>
        <v>0</v>
      </c>
      <c r="I88" s="238" t="str">
        <f ca="1">IF(ISERROR($V88),"",OFFSET('Smelter Look-up'!$H$4,$V88-4,0))</f>
        <v>Shizuishan City</v>
      </c>
      <c r="J88" s="238" t="str">
        <f ca="1">IF(ISERROR($V88),"",OFFSET('Smelter Look-up'!$I$4,$V88-4,0))</f>
        <v>Ningxia</v>
      </c>
      <c r="K88" s="240"/>
      <c r="L88" s="240"/>
      <c r="M88" s="240"/>
      <c r="N88" s="240"/>
      <c r="O88" s="240"/>
      <c r="P88" s="239"/>
      <c r="Q88" s="241"/>
      <c r="R88" s="236" t="str">
        <f ca="1">IF(ISERROR($V88),"",OFFSET('Smelter Look-up'!$C$4,$V88-4,0)&amp;"")</f>
        <v>Ningxia Orient Tantalum Industry Co., Ltd.</v>
      </c>
      <c r="S88" s="250" t="str">
        <f t="shared" ca="1" si="3"/>
        <v>CN</v>
      </c>
      <c r="T88" s="250" t="str">
        <f ca="1">IF(B88="","",IF(ISERROR(MATCH($J88,SorP!$B$1:$B$6230,0)),"",INDIRECT("'SorP'!$A$"&amp;MATCH($J88,SorP!$B$1:$B$6230,0))))</f>
        <v>CN-64</v>
      </c>
      <c r="U88" s="280"/>
      <c r="V88" s="281">
        <f ca="1">IF(C88="",NA(),MATCH($B88&amp;$C88,'Smelter Look-up'!$J:$J,0))</f>
        <v>323</v>
      </c>
      <c r="W88" s="282"/>
      <c r="X88" s="282">
        <f t="shared" ca="1" si="4"/>
        <v>0</v>
      </c>
      <c r="Y88" s="282"/>
      <c r="Z88" s="282"/>
      <c r="AB88" s="284" t="str">
        <f t="shared" ca="1" si="5"/>
        <v>TantalumNingxia Orient Tantalum Industry Co., Ltd.</v>
      </c>
    </row>
    <row r="89" spans="1:28" s="283" customFormat="1" ht="191.25">
      <c r="A89" s="345" t="s">
        <v>864</v>
      </c>
      <c r="B89" s="236" t="str">
        <f ca="1">IF(LEN(A89)=0,"",INDEX('Smelter Look-up'!$A:$A,MATCH($A89,'Smelter Look-up'!$E:$E,0)))</f>
        <v>Tantalum</v>
      </c>
      <c r="C89" s="242" t="str">
        <f ca="1">IF(LEN(A89)=0,"",INDEX('Smelter Look-up'!$C:$C,MATCH($A89,'Smelter Look-up'!$E:$E,0)))</f>
        <v>RFH Tantalum Smeltery Co., Ltd./Yanling Jincheng Tantalum &amp; Niobium Co., Ltd.</v>
      </c>
      <c r="D89" s="236"/>
      <c r="E89" s="236" t="str">
        <f ca="1">IF(ISERROR($V89),"",OFFSET('Smelter Look-up'!$D$4,$V89-4,0)&amp;"")</f>
        <v>CHINA</v>
      </c>
      <c r="F89" s="236" t="str">
        <f ca="1">IF(ISERROR($V89),"",OFFSET('Smelter Look-up'!$E$4,$V89-4,0))</f>
        <v>CID001522</v>
      </c>
      <c r="G89" s="236" t="str">
        <f ca="1">IF(C89=$X$4,"Enter smelter details", IF(ISERROR($V89),"",OFFSET('Smelter Look-up'!$F$4,$V89-4,0)))</f>
        <v>RMI</v>
      </c>
      <c r="H89" s="237">
        <f ca="1">IF(ISERROR($V89),"",OFFSET('Smelter Look-up'!$G$4,$V89-4,0))</f>
        <v>0</v>
      </c>
      <c r="I89" s="238" t="str">
        <f ca="1">IF(ISERROR($V89),"",OFFSET('Smelter Look-up'!$H$4,$V89-4,0))</f>
        <v>Zhuzhou</v>
      </c>
      <c r="J89" s="238" t="str">
        <f ca="1">IF(ISERROR($V89),"",OFFSET('Smelter Look-up'!$I$4,$V89-4,0))</f>
        <v>Hunan</v>
      </c>
      <c r="K89" s="240"/>
      <c r="L89" s="240"/>
      <c r="M89" s="240"/>
      <c r="N89" s="240"/>
      <c r="O89" s="240"/>
      <c r="P89" s="239"/>
      <c r="Q89" s="241"/>
      <c r="R89" s="236" t="str">
        <f ca="1">IF(ISERROR($V89),"",OFFSET('Smelter Look-up'!$C$4,$V89-4,0)&amp;"")</f>
        <v>RFH Tantalum Smeltery Co., Ltd./Yanling Jincheng Tantalum &amp; Niobium Co., Ltd.</v>
      </c>
      <c r="S89" s="250" t="str">
        <f t="shared" ca="1" si="3"/>
        <v>CN</v>
      </c>
      <c r="T89" s="250" t="str">
        <f ca="1">IF(B89="","",IF(ISERROR(MATCH($J89,SorP!$B$1:$B$6230,0)),"",INDIRECT("'SorP'!$A$"&amp;MATCH($J89,SorP!$B$1:$B$6230,0))))</f>
        <v>CN-43</v>
      </c>
      <c r="U89" s="280"/>
      <c r="V89" s="281">
        <f ca="1">IF(C89="",NA(),MATCH($B89&amp;$C89,'Smelter Look-up'!$J:$J,0))</f>
        <v>331</v>
      </c>
      <c r="W89" s="282"/>
      <c r="X89" s="282">
        <f t="shared" ca="1" si="4"/>
        <v>0</v>
      </c>
      <c r="Y89" s="282"/>
      <c r="Z89" s="282"/>
      <c r="AB89" s="284" t="str">
        <f t="shared" ca="1" si="5"/>
        <v>TantalumRFH Tantalum Smeltery Co., Ltd./Yanling Jincheng Tantalum &amp; Niobium Co., Ltd.</v>
      </c>
    </row>
    <row r="90" spans="1:28" s="283" customFormat="1" ht="89.25">
      <c r="A90" s="345" t="s">
        <v>865</v>
      </c>
      <c r="B90" s="236" t="str">
        <f ca="1">IF(LEN(A90)=0,"",INDEX('Smelter Look-up'!$A:$A,MATCH($A90,'Smelter Look-up'!$E:$E,0)))</f>
        <v>Tantalum</v>
      </c>
      <c r="C90" s="242" t="str">
        <f ca="1">IF(LEN(A90)=0,"",INDEX('Smelter Look-up'!$C:$C,MATCH($A90,'Smelter Look-up'!$E:$E,0)))</f>
        <v>Solikamsk Magnesium Works OAO</v>
      </c>
      <c r="D90" s="236"/>
      <c r="E90" s="236" t="str">
        <f ca="1">IF(ISERROR($V90),"",OFFSET('Smelter Look-up'!$D$4,$V90-4,0)&amp;"")</f>
        <v>RUSSIAN FEDERATION</v>
      </c>
      <c r="F90" s="236" t="str">
        <f ca="1">IF(ISERROR($V90),"",OFFSET('Smelter Look-up'!$E$4,$V90-4,0))</f>
        <v>CID001769</v>
      </c>
      <c r="G90" s="236" t="str">
        <f ca="1">IF(C90=$X$4,"Enter smelter details", IF(ISERROR($V90),"",OFFSET('Smelter Look-up'!$F$4,$V90-4,0)))</f>
        <v>RMI</v>
      </c>
      <c r="H90" s="237">
        <f ca="1">IF(ISERROR($V90),"",OFFSET('Smelter Look-up'!$G$4,$V90-4,0))</f>
        <v>0</v>
      </c>
      <c r="I90" s="238" t="str">
        <f ca="1">IF(ISERROR($V90),"",OFFSET('Smelter Look-up'!$H$4,$V90-4,0))</f>
        <v>Solikamsk</v>
      </c>
      <c r="J90" s="238" t="str">
        <f ca="1">IF(ISERROR($V90),"",OFFSET('Smelter Look-up'!$I$4,$V90-4,0))</f>
        <v>Permskiy kray</v>
      </c>
      <c r="K90" s="240"/>
      <c r="L90" s="240"/>
      <c r="M90" s="240"/>
      <c r="N90" s="240"/>
      <c r="O90" s="240"/>
      <c r="P90" s="239"/>
      <c r="Q90" s="241"/>
      <c r="R90" s="236" t="str">
        <f ca="1">IF(ISERROR($V90),"",OFFSET('Smelter Look-up'!$C$4,$V90-4,0)&amp;"")</f>
        <v>Solikamsk Magnesium Works OAO</v>
      </c>
      <c r="S90" s="250" t="str">
        <f t="shared" ca="1" si="3"/>
        <v>RU</v>
      </c>
      <c r="T90" s="250" t="str">
        <f ca="1">IF(B90="","",IF(ISERROR(MATCH($J90,SorP!$B$1:$B$6230,0)),"",INDIRECT("'SorP'!$A$"&amp;MATCH($J90,SorP!$B$1:$B$6230,0))))</f>
        <v>RU-PER</v>
      </c>
      <c r="U90" s="280"/>
      <c r="V90" s="281">
        <f ca="1">IF(C90="",NA(),MATCH($B90&amp;$C90,'Smelter Look-up'!$J:$J,0))</f>
        <v>334</v>
      </c>
      <c r="W90" s="282"/>
      <c r="X90" s="282">
        <f t="shared" ca="1" si="4"/>
        <v>0</v>
      </c>
      <c r="Y90" s="282"/>
      <c r="Z90" s="282"/>
      <c r="AB90" s="284" t="str">
        <f t="shared" ca="1" si="5"/>
        <v>TantalumSolikamsk Magnesium Works OAO</v>
      </c>
    </row>
    <row r="91" spans="1:28" s="283" customFormat="1" ht="63.75">
      <c r="A91" s="345" t="s">
        <v>866</v>
      </c>
      <c r="B91" s="236" t="str">
        <f ca="1">IF(LEN(A91)=0,"",INDEX('Smelter Look-up'!$A:$A,MATCH($A91,'Smelter Look-up'!$E:$E,0)))</f>
        <v>Tantalum</v>
      </c>
      <c r="C91" s="242" t="str">
        <f ca="1">IF(LEN(A91)=0,"",INDEX('Smelter Look-up'!$C:$C,MATCH($A91,'Smelter Look-up'!$E:$E,0)))</f>
        <v>Taki Chemical Co., Ltd.</v>
      </c>
      <c r="D91" s="236"/>
      <c r="E91" s="236" t="str">
        <f ca="1">IF(ISERROR($V91),"",OFFSET('Smelter Look-up'!$D$4,$V91-4,0)&amp;"")</f>
        <v>JAPAN</v>
      </c>
      <c r="F91" s="236" t="str">
        <f ca="1">IF(ISERROR($V91),"",OFFSET('Smelter Look-up'!$E$4,$V91-4,0))</f>
        <v>CID001869</v>
      </c>
      <c r="G91" s="236" t="str">
        <f ca="1">IF(C91=$X$4,"Enter smelter details", IF(ISERROR($V91),"",OFFSET('Smelter Look-up'!$F$4,$V91-4,0)))</f>
        <v>RMI</v>
      </c>
      <c r="H91" s="237">
        <f ca="1">IF(ISERROR($V91),"",OFFSET('Smelter Look-up'!$G$4,$V91-4,0))</f>
        <v>0</v>
      </c>
      <c r="I91" s="238" t="str">
        <f ca="1">IF(ISERROR($V91),"",OFFSET('Smelter Look-up'!$H$4,$V91-4,0))</f>
        <v>Harima</v>
      </c>
      <c r="J91" s="238" t="str">
        <f ca="1">IF(ISERROR($V91),"",OFFSET('Smelter Look-up'!$I$4,$V91-4,0))</f>
        <v>Hyogo</v>
      </c>
      <c r="K91" s="240"/>
      <c r="L91" s="240"/>
      <c r="M91" s="240"/>
      <c r="N91" s="240"/>
      <c r="O91" s="240"/>
      <c r="P91" s="239"/>
      <c r="Q91" s="241"/>
      <c r="R91" s="236" t="str">
        <f ca="1">IF(ISERROR($V91),"",OFFSET('Smelter Look-up'!$C$4,$V91-4,0)&amp;"")</f>
        <v>Taki Chemical Co., Ltd.</v>
      </c>
      <c r="S91" s="250" t="str">
        <f t="shared" ca="1" si="3"/>
        <v>JP</v>
      </c>
      <c r="T91" s="250" t="str">
        <f ca="1">IF(B91="","",IF(ISERROR(MATCH($J91,SorP!$B$1:$B$6230,0)),"",INDIRECT("'SorP'!$A$"&amp;MATCH($J91,SorP!$B$1:$B$6230,0))))</f>
        <v>JP-28</v>
      </c>
      <c r="U91" s="280"/>
      <c r="V91" s="281">
        <f ca="1">IF(C91="",NA(),MATCH($B91&amp;$C91,'Smelter Look-up'!$J:$J,0))</f>
        <v>336</v>
      </c>
      <c r="W91" s="282"/>
      <c r="X91" s="282">
        <f t="shared" ca="1" si="4"/>
        <v>0</v>
      </c>
      <c r="Y91" s="282"/>
      <c r="Z91" s="282"/>
      <c r="AB91" s="284" t="str">
        <f t="shared" ca="1" si="5"/>
        <v>TantalumTaki Chemical Co., Ltd.</v>
      </c>
    </row>
    <row r="92" spans="1:28" s="283" customFormat="1" ht="38.25">
      <c r="A92" s="345" t="s">
        <v>867</v>
      </c>
      <c r="B92" s="236" t="str">
        <f ca="1">IF(LEN(A92)=0,"",INDEX('Smelter Look-up'!$A:$A,MATCH($A92,'Smelter Look-up'!$E:$E,0)))</f>
        <v>Tantalum</v>
      </c>
      <c r="C92" s="242" t="str">
        <f ca="1">IF(LEN(A92)=0,"",INDEX('Smelter Look-up'!$C:$C,MATCH($A92,'Smelter Look-up'!$E:$E,0)))</f>
        <v>Telex Metals</v>
      </c>
      <c r="D92" s="236"/>
      <c r="E92" s="236" t="str">
        <f ca="1">IF(ISERROR($V92),"",OFFSET('Smelter Look-up'!$D$4,$V92-4,0)&amp;"")</f>
        <v>UNITED STATES OF AMERICA</v>
      </c>
      <c r="F92" s="236" t="str">
        <f ca="1">IF(ISERROR($V92),"",OFFSET('Smelter Look-up'!$E$4,$V92-4,0))</f>
        <v>CID001891</v>
      </c>
      <c r="G92" s="236" t="str">
        <f ca="1">IF(C92=$X$4,"Enter smelter details", IF(ISERROR($V92),"",OFFSET('Smelter Look-up'!$F$4,$V92-4,0)))</f>
        <v>RMI</v>
      </c>
      <c r="H92" s="237">
        <f ca="1">IF(ISERROR($V92),"",OFFSET('Smelter Look-up'!$G$4,$V92-4,0))</f>
        <v>0</v>
      </c>
      <c r="I92" s="238" t="str">
        <f ca="1">IF(ISERROR($V92),"",OFFSET('Smelter Look-up'!$H$4,$V92-4,0))</f>
        <v>Croydon</v>
      </c>
      <c r="J92" s="238" t="str">
        <f ca="1">IF(ISERROR($V92),"",OFFSET('Smelter Look-up'!$I$4,$V92-4,0))</f>
        <v>Pennsylvania</v>
      </c>
      <c r="K92" s="240"/>
      <c r="L92" s="240"/>
      <c r="M92" s="240"/>
      <c r="N92" s="240"/>
      <c r="O92" s="240"/>
      <c r="P92" s="239"/>
      <c r="Q92" s="241"/>
      <c r="R92" s="236" t="str">
        <f ca="1">IF(ISERROR($V92),"",OFFSET('Smelter Look-up'!$C$4,$V92-4,0)&amp;"")</f>
        <v>Telex Metals</v>
      </c>
      <c r="S92" s="250" t="str">
        <f t="shared" ca="1" si="3"/>
        <v>US</v>
      </c>
      <c r="T92" s="250" t="str">
        <f ca="1">IF(B92="","",IF(ISERROR(MATCH($J92,SorP!$B$1:$B$6230,0)),"",INDIRECT("'SorP'!$A$"&amp;MATCH($J92,SorP!$B$1:$B$6230,0))))</f>
        <v>US-PA</v>
      </c>
      <c r="U92" s="280"/>
      <c r="V92" s="281">
        <f ca="1">IF(C92="",NA(),MATCH($B92&amp;$C92,'Smelter Look-up'!$J:$J,0))</f>
        <v>338</v>
      </c>
      <c r="W92" s="282"/>
      <c r="X92" s="282">
        <f t="shared" ca="1" si="4"/>
        <v>0</v>
      </c>
      <c r="Y92" s="282"/>
      <c r="Z92" s="282"/>
      <c r="AB92" s="284" t="str">
        <f t="shared" ca="1" si="5"/>
        <v>TantalumTelex Metals</v>
      </c>
    </row>
    <row r="93" spans="1:28" s="283" customFormat="1" ht="76.5">
      <c r="A93" s="345" t="s">
        <v>868</v>
      </c>
      <c r="B93" s="236" t="str">
        <f ca="1">IF(LEN(A93)=0,"",INDEX('Smelter Look-up'!$A:$A,MATCH($A93,'Smelter Look-up'!$E:$E,0)))</f>
        <v>Tantalum</v>
      </c>
      <c r="C93" s="242" t="str">
        <f ca="1">IF(LEN(A93)=0,"",INDEX('Smelter Look-up'!$C:$C,MATCH($A93,'Smelter Look-up'!$E:$E,0)))</f>
        <v>Ulba Metallurgical Plant JSC</v>
      </c>
      <c r="D93" s="236"/>
      <c r="E93" s="236" t="str">
        <f ca="1">IF(ISERROR($V93),"",OFFSET('Smelter Look-up'!$D$4,$V93-4,0)&amp;"")</f>
        <v>KAZAKHSTAN</v>
      </c>
      <c r="F93" s="236" t="str">
        <f ca="1">IF(ISERROR($V93),"",OFFSET('Smelter Look-up'!$E$4,$V93-4,0))</f>
        <v>CID001969</v>
      </c>
      <c r="G93" s="236" t="str">
        <f ca="1">IF(C93=$X$4,"Enter smelter details", IF(ISERROR($V93),"",OFFSET('Smelter Look-up'!$F$4,$V93-4,0)))</f>
        <v>RMI</v>
      </c>
      <c r="H93" s="237">
        <f ca="1">IF(ISERROR($V93),"",OFFSET('Smelter Look-up'!$G$4,$V93-4,0))</f>
        <v>0</v>
      </c>
      <c r="I93" s="238" t="str">
        <f ca="1">IF(ISERROR($V93),"",OFFSET('Smelter Look-up'!$H$4,$V93-4,0))</f>
        <v>Ust-Kamenogorsk</v>
      </c>
      <c r="J93" s="238" t="str">
        <f ca="1">IF(ISERROR($V93),"",OFFSET('Smelter Look-up'!$I$4,$V93-4,0))</f>
        <v>Qaraghandy oblysy</v>
      </c>
      <c r="K93" s="240"/>
      <c r="L93" s="240"/>
      <c r="M93" s="240"/>
      <c r="N93" s="240"/>
      <c r="O93" s="240"/>
      <c r="P93" s="239"/>
      <c r="Q93" s="241"/>
      <c r="R93" s="236" t="str">
        <f ca="1">IF(ISERROR($V93),"",OFFSET('Smelter Look-up'!$C$4,$V93-4,0)&amp;"")</f>
        <v>Ulba Metallurgical Plant JSC</v>
      </c>
      <c r="S93" s="250" t="str">
        <f t="shared" ca="1" si="3"/>
        <v>KZ</v>
      </c>
      <c r="T93" s="250" t="str">
        <f ca="1">IF(B93="","",IF(ISERROR(MATCH($J93,SorP!$B$1:$B$6230,0)),"",INDIRECT("'SorP'!$A$"&amp;MATCH($J93,SorP!$B$1:$B$6230,0))))</f>
        <v>KZ-KAR</v>
      </c>
      <c r="U93" s="280"/>
      <c r="V93" s="281">
        <f ca="1">IF(C93="",NA(),MATCH($B93&amp;$C93,'Smelter Look-up'!$J:$J,0))</f>
        <v>340</v>
      </c>
      <c r="W93" s="282"/>
      <c r="X93" s="282">
        <f t="shared" ca="1" si="4"/>
        <v>0</v>
      </c>
      <c r="Y93" s="282"/>
      <c r="Z93" s="282"/>
      <c r="AB93" s="284" t="str">
        <f t="shared" ca="1" si="5"/>
        <v>TantalumUlba Metallurgical Plant JSC</v>
      </c>
    </row>
    <row r="94" spans="1:28" s="283" customFormat="1" ht="76.5">
      <c r="A94" s="345" t="s">
        <v>868</v>
      </c>
      <c r="B94" s="236" t="str">
        <f ca="1">IF(LEN(A94)=0,"",INDEX('Smelter Look-up'!$A:$A,MATCH($A94,'Smelter Look-up'!$E:$E,0)))</f>
        <v>Tantalum</v>
      </c>
      <c r="C94" s="242" t="str">
        <f ca="1">IF(LEN(A94)=0,"",INDEX('Smelter Look-up'!$C:$C,MATCH($A94,'Smelter Look-up'!$E:$E,0)))</f>
        <v>Ulba Metallurgical Plant JSC</v>
      </c>
      <c r="D94" s="236"/>
      <c r="E94" s="236" t="str">
        <f ca="1">IF(ISERROR($V94),"",OFFSET('Smelter Look-up'!$D$4,$V94-4,0)&amp;"")</f>
        <v>KAZAKHSTAN</v>
      </c>
      <c r="F94" s="236" t="str">
        <f ca="1">IF(ISERROR($V94),"",OFFSET('Smelter Look-up'!$E$4,$V94-4,0))</f>
        <v>CID001969</v>
      </c>
      <c r="G94" s="236" t="str">
        <f ca="1">IF(C94=$X$4,"Enter smelter details", IF(ISERROR($V94),"",OFFSET('Smelter Look-up'!$F$4,$V94-4,0)))</f>
        <v>RMI</v>
      </c>
      <c r="H94" s="237">
        <f ca="1">IF(ISERROR($V94),"",OFFSET('Smelter Look-up'!$G$4,$V94-4,0))</f>
        <v>0</v>
      </c>
      <c r="I94" s="238" t="str">
        <f ca="1">IF(ISERROR($V94),"",OFFSET('Smelter Look-up'!$H$4,$V94-4,0))</f>
        <v>Ust-Kamenogorsk</v>
      </c>
      <c r="J94" s="238" t="str">
        <f ca="1">IF(ISERROR($V94),"",OFFSET('Smelter Look-up'!$I$4,$V94-4,0))</f>
        <v>Qaraghandy oblysy</v>
      </c>
      <c r="K94" s="240"/>
      <c r="L94" s="240"/>
      <c r="M94" s="240"/>
      <c r="N94" s="240"/>
      <c r="O94" s="240"/>
      <c r="P94" s="239"/>
      <c r="Q94" s="241"/>
      <c r="R94" s="236" t="str">
        <f ca="1">IF(ISERROR($V94),"",OFFSET('Smelter Look-up'!$C$4,$V94-4,0)&amp;"")</f>
        <v>Ulba Metallurgical Plant JSC</v>
      </c>
      <c r="S94" s="250" t="str">
        <f t="shared" ca="1" si="3"/>
        <v>KZ</v>
      </c>
      <c r="T94" s="250" t="str">
        <f ca="1">IF(B94="","",IF(ISERROR(MATCH($J94,SorP!$B$1:$B$6230,0)),"",INDIRECT("'SorP'!$A$"&amp;MATCH($J94,SorP!$B$1:$B$6230,0))))</f>
        <v>KZ-KAR</v>
      </c>
      <c r="U94" s="280"/>
      <c r="V94" s="281">
        <f ca="1">IF(C94="",NA(),MATCH($B94&amp;$C94,'Smelter Look-up'!$J:$J,0))</f>
        <v>340</v>
      </c>
      <c r="W94" s="282"/>
      <c r="X94" s="282">
        <f t="shared" ca="1" si="4"/>
        <v>0</v>
      </c>
      <c r="Y94" s="282"/>
      <c r="Z94" s="282"/>
      <c r="AB94" s="284" t="str">
        <f t="shared" ca="1" si="5"/>
        <v>TantalumUlba Metallurgical Plant JSC</v>
      </c>
    </row>
    <row r="95" spans="1:28" s="283" customFormat="1" ht="25.5">
      <c r="A95" s="345" t="s">
        <v>871</v>
      </c>
      <c r="B95" s="236" t="str">
        <f ca="1">IF(LEN(A95)=0,"",INDEX('Smelter Look-up'!$A:$A,MATCH($A95,'Smelter Look-up'!$E:$E,0)))</f>
        <v>Tin</v>
      </c>
      <c r="C95" s="242" t="str">
        <f ca="1">IF(LEN(A95)=0,"",INDEX('Smelter Look-up'!$C:$C,MATCH($A95,'Smelter Look-up'!$E:$E,0)))</f>
        <v>Alpha</v>
      </c>
      <c r="D95" s="236"/>
      <c r="E95" s="236" t="str">
        <f ca="1">IF(ISERROR($V95),"",OFFSET('Smelter Look-up'!$D$4,$V95-4,0)&amp;"")</f>
        <v>UNITED STATES OF AMERICA</v>
      </c>
      <c r="F95" s="236" t="str">
        <f ca="1">IF(ISERROR($V95),"",OFFSET('Smelter Look-up'!$E$4,$V95-4,0))</f>
        <v>CID000292</v>
      </c>
      <c r="G95" s="236" t="str">
        <f ca="1">IF(C95=$X$4,"Enter smelter details", IF(ISERROR($V95),"",OFFSET('Smelter Look-up'!$F$4,$V95-4,0)))</f>
        <v>RMI</v>
      </c>
      <c r="H95" s="237">
        <f ca="1">IF(ISERROR($V95),"",OFFSET('Smelter Look-up'!$G$4,$V95-4,0))</f>
        <v>0</v>
      </c>
      <c r="I95" s="238" t="str">
        <f ca="1">IF(ISERROR($V95),"",OFFSET('Smelter Look-up'!$H$4,$V95-4,0))</f>
        <v>Altoona</v>
      </c>
      <c r="J95" s="238" t="str">
        <f ca="1">IF(ISERROR($V95),"",OFFSET('Smelter Look-up'!$I$4,$V95-4,0))</f>
        <v>Pennsylvania</v>
      </c>
      <c r="K95" s="240"/>
      <c r="L95" s="240"/>
      <c r="M95" s="240"/>
      <c r="N95" s="240"/>
      <c r="O95" s="240"/>
      <c r="P95" s="239"/>
      <c r="Q95" s="241"/>
      <c r="R95" s="236" t="str">
        <f ca="1">IF(ISERROR($V95),"",OFFSET('Smelter Look-up'!$C$4,$V95-4,0)&amp;"")</f>
        <v>Alpha</v>
      </c>
      <c r="S95" s="250" t="str">
        <f t="shared" ca="1" si="3"/>
        <v>US</v>
      </c>
      <c r="T95" s="250" t="str">
        <f ca="1">IF(B95="","",IF(ISERROR(MATCH($J95,SorP!$B$1:$B$6230,0)),"",INDIRECT("'SorP'!$A$"&amp;MATCH($J95,SorP!$B$1:$B$6230,0))))</f>
        <v>US-PA</v>
      </c>
      <c r="U95" s="280"/>
      <c r="V95" s="281">
        <f ca="1">IF(C95="",NA(),MATCH($B95&amp;$C95,'Smelter Look-up'!$J:$J,0))</f>
        <v>349</v>
      </c>
      <c r="W95" s="282"/>
      <c r="X95" s="282">
        <f t="shared" ca="1" si="4"/>
        <v>0</v>
      </c>
      <c r="Y95" s="282"/>
      <c r="Z95" s="282"/>
      <c r="AB95" s="284" t="str">
        <f t="shared" ca="1" si="5"/>
        <v>TinAlpha</v>
      </c>
    </row>
    <row r="96" spans="1:28" s="283" customFormat="1" ht="25.5">
      <c r="A96" s="345" t="s">
        <v>871</v>
      </c>
      <c r="B96" s="236" t="str">
        <f ca="1">IF(LEN(A96)=0,"",INDEX('Smelter Look-up'!$A:$A,MATCH($A96,'Smelter Look-up'!$E:$E,0)))</f>
        <v>Tin</v>
      </c>
      <c r="C96" s="242" t="str">
        <f ca="1">IF(LEN(A96)=0,"",INDEX('Smelter Look-up'!$C:$C,MATCH($A96,'Smelter Look-up'!$E:$E,0)))</f>
        <v>Alpha</v>
      </c>
      <c r="D96" s="236"/>
      <c r="E96" s="236" t="str">
        <f ca="1">IF(ISERROR($V96),"",OFFSET('Smelter Look-up'!$D$4,$V96-4,0)&amp;"")</f>
        <v>UNITED STATES OF AMERICA</v>
      </c>
      <c r="F96" s="236" t="str">
        <f ca="1">IF(ISERROR($V96),"",OFFSET('Smelter Look-up'!$E$4,$V96-4,0))</f>
        <v>CID000292</v>
      </c>
      <c r="G96" s="236" t="str">
        <f ca="1">IF(C96=$X$4,"Enter smelter details", IF(ISERROR($V96),"",OFFSET('Smelter Look-up'!$F$4,$V96-4,0)))</f>
        <v>RMI</v>
      </c>
      <c r="H96" s="237">
        <f ca="1">IF(ISERROR($V96),"",OFFSET('Smelter Look-up'!$G$4,$V96-4,0))</f>
        <v>0</v>
      </c>
      <c r="I96" s="238" t="str">
        <f ca="1">IF(ISERROR($V96),"",OFFSET('Smelter Look-up'!$H$4,$V96-4,0))</f>
        <v>Altoona</v>
      </c>
      <c r="J96" s="238" t="str">
        <f ca="1">IF(ISERROR($V96),"",OFFSET('Smelter Look-up'!$I$4,$V96-4,0))</f>
        <v>Pennsylvania</v>
      </c>
      <c r="K96" s="240"/>
      <c r="L96" s="240"/>
      <c r="M96" s="240"/>
      <c r="N96" s="240"/>
      <c r="O96" s="240"/>
      <c r="P96" s="239"/>
      <c r="Q96" s="241"/>
      <c r="R96" s="236" t="str">
        <f ca="1">IF(ISERROR($V96),"",OFFSET('Smelter Look-up'!$C$4,$V96-4,0)&amp;"")</f>
        <v>Alpha</v>
      </c>
      <c r="S96" s="250" t="str">
        <f t="shared" ca="1" si="3"/>
        <v>US</v>
      </c>
      <c r="T96" s="250" t="str">
        <f ca="1">IF(B96="","",IF(ISERROR(MATCH($J96,SorP!$B$1:$B$6230,0)),"",INDIRECT("'SorP'!$A$"&amp;MATCH($J96,SorP!$B$1:$B$6230,0))))</f>
        <v>US-PA</v>
      </c>
      <c r="U96" s="280"/>
      <c r="V96" s="281">
        <f ca="1">IF(C96="",NA(),MATCH($B96&amp;$C96,'Smelter Look-up'!$J:$J,0))</f>
        <v>349</v>
      </c>
      <c r="W96" s="282"/>
      <c r="X96" s="282">
        <f t="shared" ca="1" si="4"/>
        <v>0</v>
      </c>
      <c r="Y96" s="282"/>
      <c r="Z96" s="282"/>
      <c r="AB96" s="284" t="str">
        <f t="shared" ca="1" si="5"/>
        <v>TinAlpha</v>
      </c>
    </row>
    <row r="97" spans="1:28" s="283" customFormat="1" ht="25.5">
      <c r="A97" s="345" t="s">
        <v>2114</v>
      </c>
      <c r="B97" s="236" t="str">
        <f ca="1">IF(LEN(A97)=0,"",INDEX('Smelter Look-up'!$A:$A,MATCH($A97,'Smelter Look-up'!$E:$E,0)))</f>
        <v>Tin</v>
      </c>
      <c r="C97" s="242" t="str">
        <f ca="1">IF(LEN(A97)=0,"",INDEX('Smelter Look-up'!$C:$C,MATCH($A97,'Smelter Look-up'!$E:$E,0)))</f>
        <v>CV Ayi Jaya</v>
      </c>
      <c r="D97" s="236"/>
      <c r="E97" s="236" t="str">
        <f ca="1">IF(ISERROR($V97),"",OFFSET('Smelter Look-up'!$D$4,$V97-4,0)&amp;"")</f>
        <v>INDONESIA</v>
      </c>
      <c r="F97" s="236" t="str">
        <f ca="1">IF(ISERROR($V97),"",OFFSET('Smelter Look-up'!$E$4,$V97-4,0))</f>
        <v>CID002570</v>
      </c>
      <c r="G97" s="236" t="str">
        <f ca="1">IF(C97=$X$4,"Enter smelter details", IF(ISERROR($V97),"",OFFSET('Smelter Look-up'!$F$4,$V97-4,0)))</f>
        <v>RMI</v>
      </c>
      <c r="H97" s="237">
        <f ca="1">IF(ISERROR($V97),"",OFFSET('Smelter Look-up'!$G$4,$V97-4,0))</f>
        <v>0</v>
      </c>
      <c r="I97" s="238" t="str">
        <f ca="1">IF(ISERROR($V97),"",OFFSET('Smelter Look-up'!$H$4,$V97-4,0))</f>
        <v>Sungailiat</v>
      </c>
      <c r="J97" s="238" t="str">
        <f ca="1">IF(ISERROR($V97),"",OFFSET('Smelter Look-up'!$I$4,$V97-4,0))</f>
        <v>Kepulauan Bangka Belitung</v>
      </c>
      <c r="K97" s="240"/>
      <c r="L97" s="240"/>
      <c r="M97" s="240"/>
      <c r="N97" s="240"/>
      <c r="O97" s="240"/>
      <c r="P97" s="239"/>
      <c r="Q97" s="241"/>
      <c r="R97" s="236" t="str">
        <f ca="1">IF(ISERROR($V97),"",OFFSET('Smelter Look-up'!$C$4,$V97-4,0)&amp;"")</f>
        <v>CV Ayi Jaya</v>
      </c>
      <c r="S97" s="250" t="str">
        <f t="shared" ca="1" si="3"/>
        <v>ID</v>
      </c>
      <c r="T97" s="250" t="str">
        <f ca="1">IF(B97="","",IF(ISERROR(MATCH($J97,SorP!$B$1:$B$6230,0)),"",INDIRECT("'SorP'!$A$"&amp;MATCH($J97,SorP!$B$1:$B$6230,0))))</f>
        <v>ID-BB</v>
      </c>
      <c r="U97" s="280"/>
      <c r="V97" s="281">
        <f ca="1">IF(C97="",NA(),MATCH($B97&amp;$C97,'Smelter Look-up'!$J:$J,0))</f>
        <v>369</v>
      </c>
      <c r="W97" s="282"/>
      <c r="X97" s="282">
        <f t="shared" ca="1" si="4"/>
        <v>0</v>
      </c>
      <c r="Y97" s="282"/>
      <c r="Z97" s="282"/>
      <c r="AB97" s="284" t="str">
        <f t="shared" ca="1" si="5"/>
        <v>TinCV Ayi Jaya</v>
      </c>
    </row>
    <row r="98" spans="1:28" s="283" customFormat="1" ht="63.75">
      <c r="A98" s="345" t="s">
        <v>1535</v>
      </c>
      <c r="B98" s="236" t="str">
        <f ca="1">IF(LEN(A98)=0,"",INDEX('Smelter Look-up'!$A:$A,MATCH($A98,'Smelter Look-up'!$E:$E,0)))</f>
        <v>Tin</v>
      </c>
      <c r="C98" s="242" t="str">
        <f ca="1">IF(LEN(A98)=0,"",INDEX('Smelter Look-up'!$C:$C,MATCH($A98,'Smelter Look-up'!$E:$E,0)))</f>
        <v>PT Aries Kencana Sejahtera</v>
      </c>
      <c r="D98" s="236"/>
      <c r="E98" s="236" t="str">
        <f ca="1">IF(ISERROR($V98),"",OFFSET('Smelter Look-up'!$D$4,$V98-4,0)&amp;"")</f>
        <v>INDONESIA</v>
      </c>
      <c r="F98" s="236" t="str">
        <f ca="1">IF(ISERROR($V98),"",OFFSET('Smelter Look-up'!$E$4,$V98-4,0))</f>
        <v>CID000309</v>
      </c>
      <c r="G98" s="236" t="str">
        <f ca="1">IF(C98=$X$4,"Enter smelter details", IF(ISERROR($V98),"",OFFSET('Smelter Look-up'!$F$4,$V98-4,0)))</f>
        <v>RMI</v>
      </c>
      <c r="H98" s="237">
        <f ca="1">IF(ISERROR($V98),"",OFFSET('Smelter Look-up'!$G$4,$V98-4,0))</f>
        <v>0</v>
      </c>
      <c r="I98" s="238" t="str">
        <f ca="1">IF(ISERROR($V98),"",OFFSET('Smelter Look-up'!$H$4,$V98-4,0))</f>
        <v>Pemali</v>
      </c>
      <c r="J98" s="238" t="str">
        <f ca="1">IF(ISERROR($V98),"",OFFSET('Smelter Look-up'!$I$4,$V98-4,0))</f>
        <v>Kepulauan Bangka Belitung</v>
      </c>
      <c r="K98" s="240"/>
      <c r="L98" s="240"/>
      <c r="M98" s="240"/>
      <c r="N98" s="240"/>
      <c r="O98" s="240"/>
      <c r="P98" s="239"/>
      <c r="Q98" s="241"/>
      <c r="R98" s="236" t="str">
        <f ca="1">IF(ISERROR($V98),"",OFFSET('Smelter Look-up'!$C$4,$V98-4,0)&amp;"")</f>
        <v>PT Aries Kencana Sejahtera</v>
      </c>
      <c r="S98" s="250" t="str">
        <f t="shared" ca="1" si="3"/>
        <v>ID</v>
      </c>
      <c r="T98" s="250" t="str">
        <f ca="1">IF(B98="","",IF(ISERROR(MATCH($J98,SorP!$B$1:$B$6230,0)),"",INDIRECT("'SorP'!$A$"&amp;MATCH($J98,SorP!$B$1:$B$6230,0))))</f>
        <v>ID-BB</v>
      </c>
      <c r="U98" s="280"/>
      <c r="V98" s="281">
        <f ca="1">IF(C98="",NA(),MATCH($B98&amp;$C98,'Smelter Look-up'!$J:$J,0))</f>
        <v>441</v>
      </c>
      <c r="W98" s="282"/>
      <c r="X98" s="282">
        <f t="shared" ca="1" si="4"/>
        <v>0</v>
      </c>
      <c r="Y98" s="282"/>
      <c r="Z98" s="282"/>
      <c r="AB98" s="284" t="str">
        <f t="shared" ca="1" si="5"/>
        <v>TinPT Aries Kencana Sejahtera</v>
      </c>
    </row>
    <row r="99" spans="1:28" s="283" customFormat="1" ht="63.75">
      <c r="A99" s="345" t="s">
        <v>872</v>
      </c>
      <c r="B99" s="236" t="str">
        <f ca="1">IF(LEN(A99)=0,"",INDEX('Smelter Look-up'!$A:$A,MATCH($A99,'Smelter Look-up'!$E:$E,0)))</f>
        <v>Tin</v>
      </c>
      <c r="C99" s="242" t="str">
        <f ca="1">IF(LEN(A99)=0,"",INDEX('Smelter Look-up'!$C:$C,MATCH($A99,'Smelter Look-up'!$E:$E,0)))</f>
        <v>PT Premium Tin Indonesia</v>
      </c>
      <c r="D99" s="236"/>
      <c r="E99" s="236" t="str">
        <f ca="1">IF(ISERROR($V99),"",OFFSET('Smelter Look-up'!$D$4,$V99-4,0)&amp;"")</f>
        <v>INDONESIA</v>
      </c>
      <c r="F99" s="236" t="str">
        <f ca="1">IF(ISERROR($V99),"",OFFSET('Smelter Look-up'!$E$4,$V99-4,0))</f>
        <v>CID000313</v>
      </c>
      <c r="G99" s="236" t="str">
        <f ca="1">IF(C99=$X$4,"Enter smelter details", IF(ISERROR($V99),"",OFFSET('Smelter Look-up'!$F$4,$V99-4,0)))</f>
        <v>RMI</v>
      </c>
      <c r="H99" s="237">
        <f ca="1">IF(ISERROR($V99),"",OFFSET('Smelter Look-up'!$G$4,$V99-4,0))</f>
        <v>0</v>
      </c>
      <c r="I99" s="238" t="str">
        <f ca="1">IF(ISERROR($V99),"",OFFSET('Smelter Look-up'!$H$4,$V99-4,0))</f>
        <v>Pangkalan</v>
      </c>
      <c r="J99" s="238" t="str">
        <f ca="1">IF(ISERROR($V99),"",OFFSET('Smelter Look-up'!$I$4,$V99-4,0))</f>
        <v>Kepulauan Bangka Belitung</v>
      </c>
      <c r="K99" s="240"/>
      <c r="L99" s="240"/>
      <c r="M99" s="240"/>
      <c r="N99" s="240"/>
      <c r="O99" s="240"/>
      <c r="P99" s="239"/>
      <c r="Q99" s="241"/>
      <c r="R99" s="236" t="str">
        <f ca="1">IF(ISERROR($V99),"",OFFSET('Smelter Look-up'!$C$4,$V99-4,0)&amp;"")</f>
        <v>PT Premium Tin Indonesia</v>
      </c>
      <c r="S99" s="250" t="str">
        <f t="shared" ca="1" si="3"/>
        <v>ID</v>
      </c>
      <c r="T99" s="250" t="str">
        <f ca="1">IF(B99="","",IF(ISERROR(MATCH($J99,SorP!$B$1:$B$6230,0)),"",INDIRECT("'SorP'!$A$"&amp;MATCH($J99,SorP!$B$1:$B$6230,0))))</f>
        <v>ID-BB</v>
      </c>
      <c r="U99" s="280"/>
      <c r="V99" s="281">
        <f ca="1">IF(C99="",NA(),MATCH($B99&amp;$C99,'Smelter Look-up'!$J:$J,0))</f>
        <v>461</v>
      </c>
      <c r="W99" s="282"/>
      <c r="X99" s="282">
        <f t="shared" ca="1" si="4"/>
        <v>0</v>
      </c>
      <c r="Y99" s="282"/>
      <c r="Z99" s="282"/>
      <c r="AB99" s="284" t="str">
        <f t="shared" ca="1" si="5"/>
        <v>TinPT Premium Tin Indonesia</v>
      </c>
    </row>
    <row r="100" spans="1:28" s="283" customFormat="1" ht="38.25">
      <c r="A100" s="345" t="s">
        <v>873</v>
      </c>
      <c r="B100" s="236" t="str">
        <f ca="1">IF(LEN(A100)=0,"",INDEX('Smelter Look-up'!$A:$A,MATCH($A100,'Smelter Look-up'!$E:$E,0)))</f>
        <v>Tin</v>
      </c>
      <c r="C100" s="242" t="str">
        <f ca="1">IF(LEN(A100)=0,"",INDEX('Smelter Look-up'!$C:$C,MATCH($A100,'Smelter Look-up'!$E:$E,0)))</f>
        <v>CV United Smelting</v>
      </c>
      <c r="D100" s="236"/>
      <c r="E100" s="236" t="str">
        <f ca="1">IF(ISERROR($V100),"",OFFSET('Smelter Look-up'!$D$4,$V100-4,0)&amp;"")</f>
        <v>INDONESIA</v>
      </c>
      <c r="F100" s="236" t="str">
        <f ca="1">IF(ISERROR($V100),"",OFFSET('Smelter Look-up'!$E$4,$V100-4,0))</f>
        <v>CID000315</v>
      </c>
      <c r="G100" s="236" t="str">
        <f ca="1">IF(C100=$X$4,"Enter smelter details", IF(ISERROR($V100),"",OFFSET('Smelter Look-up'!$F$4,$V100-4,0)))</f>
        <v>RMI</v>
      </c>
      <c r="H100" s="237">
        <f ca="1">IF(ISERROR($V100),"",OFFSET('Smelter Look-up'!$G$4,$V100-4,0))</f>
        <v>0</v>
      </c>
      <c r="I100" s="238" t="str">
        <f ca="1">IF(ISERROR($V100),"",OFFSET('Smelter Look-up'!$H$4,$V100-4,0))</f>
        <v>Pangkal Pinang</v>
      </c>
      <c r="J100" s="238" t="str">
        <f ca="1">IF(ISERROR($V100),"",OFFSET('Smelter Look-up'!$I$4,$V100-4,0))</f>
        <v>Kepulauan Bangka Belitung</v>
      </c>
      <c r="K100" s="240"/>
      <c r="L100" s="240"/>
      <c r="M100" s="240"/>
      <c r="N100" s="240"/>
      <c r="O100" s="240"/>
      <c r="P100" s="239"/>
      <c r="Q100" s="241"/>
      <c r="R100" s="236" t="str">
        <f ca="1">IF(ISERROR($V100),"",OFFSET('Smelter Look-up'!$C$4,$V100-4,0)&amp;"")</f>
        <v>CV United Smelting</v>
      </c>
      <c r="S100" s="250" t="str">
        <f t="shared" ca="1" si="3"/>
        <v>ID</v>
      </c>
      <c r="T100" s="250" t="str">
        <f ca="1">IF(B100="","",IF(ISERROR(MATCH($J100,SorP!$B$1:$B$6230,0)),"",INDIRECT("'SorP'!$A$"&amp;MATCH($J100,SorP!$B$1:$B$6230,0))))</f>
        <v>ID-BB</v>
      </c>
      <c r="U100" s="280"/>
      <c r="V100" s="281">
        <f ca="1">IF(C100="",NA(),MATCH($B100&amp;$C100,'Smelter Look-up'!$J:$J,0))</f>
        <v>375</v>
      </c>
      <c r="W100" s="282"/>
      <c r="X100" s="282">
        <f t="shared" ca="1" si="4"/>
        <v>0</v>
      </c>
      <c r="Y100" s="282"/>
      <c r="Z100" s="282"/>
      <c r="AB100" s="284" t="str">
        <f t="shared" ca="1" si="5"/>
        <v>TinCV United Smelting</v>
      </c>
    </row>
    <row r="101" spans="1:28" s="283" customFormat="1" ht="38.25">
      <c r="A101" s="345" t="s">
        <v>874</v>
      </c>
      <c r="B101" s="236" t="str">
        <f ca="1">IF(LEN(A101)=0,"",INDEX('Smelter Look-up'!$A:$A,MATCH($A101,'Smelter Look-up'!$E:$E,0)))</f>
        <v>Tin</v>
      </c>
      <c r="C101" s="242" t="str">
        <f ca="1">IF(LEN(A101)=0,"",INDEX('Smelter Look-up'!$C:$C,MATCH($A101,'Smelter Look-up'!$E:$E,0)))</f>
        <v>EM Vinto</v>
      </c>
      <c r="D101" s="236"/>
      <c r="E101" s="236" t="str">
        <f ca="1">IF(ISERROR($V101),"",OFFSET('Smelter Look-up'!$D$4,$V101-4,0)&amp;"")</f>
        <v>BOLIVIA (PLURINATIONAL STATE OF)</v>
      </c>
      <c r="F101" s="236" t="str">
        <f ca="1">IF(ISERROR($V101),"",OFFSET('Smelter Look-up'!$E$4,$V101-4,0))</f>
        <v>CID000438</v>
      </c>
      <c r="G101" s="236" t="str">
        <f ca="1">IF(C101=$X$4,"Enter smelter details", IF(ISERROR($V101),"",OFFSET('Smelter Look-up'!$F$4,$V101-4,0)))</f>
        <v>RMI</v>
      </c>
      <c r="H101" s="237">
        <f ca="1">IF(ISERROR($V101),"",OFFSET('Smelter Look-up'!$G$4,$V101-4,0))</f>
        <v>0</v>
      </c>
      <c r="I101" s="238" t="str">
        <f ca="1">IF(ISERROR($V101),"",OFFSET('Smelter Look-up'!$H$4,$V101-4,0))</f>
        <v>Oruro</v>
      </c>
      <c r="J101" s="238" t="str">
        <f ca="1">IF(ISERROR($V101),"",OFFSET('Smelter Look-up'!$I$4,$V101-4,0))</f>
        <v>Oruro</v>
      </c>
      <c r="K101" s="240"/>
      <c r="L101" s="240"/>
      <c r="M101" s="240"/>
      <c r="N101" s="240"/>
      <c r="O101" s="240"/>
      <c r="P101" s="239"/>
      <c r="Q101" s="241"/>
      <c r="R101" s="236" t="str">
        <f ca="1">IF(ISERROR($V101),"",OFFSET('Smelter Look-up'!$C$4,$V101-4,0)&amp;"")</f>
        <v>EM Vinto</v>
      </c>
      <c r="S101" s="250" t="str">
        <f t="shared" ca="1" si="3"/>
        <v>BO</v>
      </c>
      <c r="T101" s="250" t="str">
        <f ca="1">IF(B101="","",IF(ISERROR(MATCH($J101,SorP!$B$1:$B$6230,0)),"",INDIRECT("'SorP'!$A$"&amp;MATCH($J101,SorP!$B$1:$B$6230,0))))</f>
        <v>BO-O</v>
      </c>
      <c r="U101" s="280"/>
      <c r="V101" s="281">
        <f ca="1">IF(C101="",NA(),MATCH($B101&amp;$C101,'Smelter Look-up'!$J:$J,0))</f>
        <v>380</v>
      </c>
      <c r="W101" s="282"/>
      <c r="X101" s="282">
        <f t="shared" ca="1" si="4"/>
        <v>0</v>
      </c>
      <c r="Y101" s="282"/>
      <c r="Z101" s="282"/>
      <c r="AB101" s="284" t="str">
        <f t="shared" ca="1" si="5"/>
        <v>TinEM Vinto</v>
      </c>
    </row>
    <row r="102" spans="1:28" s="283" customFormat="1" ht="25.5">
      <c r="A102" s="345" t="s">
        <v>876</v>
      </c>
      <c r="B102" s="236" t="str">
        <f ca="1">IF(LEN(A102)=0,"",INDEX('Smelter Look-up'!$A:$A,MATCH($A102,'Smelter Look-up'!$E:$E,0)))</f>
        <v>Tin</v>
      </c>
      <c r="C102" s="242" t="str">
        <f ca="1">IF(LEN(A102)=0,"",INDEX('Smelter Look-up'!$C:$C,MATCH($A102,'Smelter Look-up'!$E:$E,0)))</f>
        <v>Fenix Metals</v>
      </c>
      <c r="D102" s="236"/>
      <c r="E102" s="236" t="str">
        <f ca="1">IF(ISERROR($V102),"",OFFSET('Smelter Look-up'!$D$4,$V102-4,0)&amp;"")</f>
        <v>POLAND</v>
      </c>
      <c r="F102" s="236" t="str">
        <f ca="1">IF(ISERROR($V102),"",OFFSET('Smelter Look-up'!$E$4,$V102-4,0))</f>
        <v>CID000468</v>
      </c>
      <c r="G102" s="236" t="str">
        <f ca="1">IF(C102=$X$4,"Enter smelter details", IF(ISERROR($V102),"",OFFSET('Smelter Look-up'!$F$4,$V102-4,0)))</f>
        <v>RMI</v>
      </c>
      <c r="H102" s="237">
        <f ca="1">IF(ISERROR($V102),"",OFFSET('Smelter Look-up'!$G$4,$V102-4,0))</f>
        <v>0</v>
      </c>
      <c r="I102" s="238" t="str">
        <f ca="1">IF(ISERROR($V102),"",OFFSET('Smelter Look-up'!$H$4,$V102-4,0))</f>
        <v>Chmielów</v>
      </c>
      <c r="J102" s="238" t="str">
        <f ca="1">IF(ISERROR($V102),"",OFFSET('Smelter Look-up'!$I$4,$V102-4,0))</f>
        <v>Podkarpackie</v>
      </c>
      <c r="K102" s="240"/>
      <c r="L102" s="240"/>
      <c r="M102" s="240"/>
      <c r="N102" s="240"/>
      <c r="O102" s="240"/>
      <c r="P102" s="239"/>
      <c r="Q102" s="241"/>
      <c r="R102" s="236" t="str">
        <f ca="1">IF(ISERROR($V102),"",OFFSET('Smelter Look-up'!$C$4,$V102-4,0)&amp;"")</f>
        <v>Fenix Metals</v>
      </c>
      <c r="S102" s="250" t="str">
        <f t="shared" ca="1" si="3"/>
        <v>PL</v>
      </c>
      <c r="T102" s="250" t="str">
        <f ca="1">IF(B102="","",IF(ISERROR(MATCH($J102,SorP!$B$1:$B$6230,0)),"",INDIRECT("'SorP'!$A$"&amp;MATCH($J102,SorP!$B$1:$B$6230,0))))</f>
        <v>PL-PK</v>
      </c>
      <c r="U102" s="280"/>
      <c r="V102" s="281">
        <f ca="1">IF(C102="",NA(),MATCH($B102&amp;$C102,'Smelter Look-up'!$J:$J,0))</f>
        <v>386</v>
      </c>
      <c r="W102" s="282"/>
      <c r="X102" s="282">
        <f t="shared" ca="1" si="4"/>
        <v>0</v>
      </c>
      <c r="Y102" s="282"/>
      <c r="Z102" s="282"/>
      <c r="AB102" s="284" t="str">
        <f t="shared" ca="1" si="5"/>
        <v>TinFenix Metals</v>
      </c>
    </row>
    <row r="103" spans="1:28" s="283" customFormat="1" ht="25.5">
      <c r="A103" s="345" t="s">
        <v>884</v>
      </c>
      <c r="B103" s="236" t="str">
        <f ca="1">IF(LEN(A103)=0,"",INDEX('Smelter Look-up'!$A:$A,MATCH($A103,'Smelter Look-up'!$E:$E,0)))</f>
        <v>Tin</v>
      </c>
      <c r="C103" s="242" t="str">
        <f ca="1">IF(LEN(A103)=0,"",INDEX('Smelter Look-up'!$C:$C,MATCH($A103,'Smelter Look-up'!$E:$E,0)))</f>
        <v>Minsur</v>
      </c>
      <c r="D103" s="236"/>
      <c r="E103" s="236" t="str">
        <f ca="1">IF(ISERROR($V103),"",OFFSET('Smelter Look-up'!$D$4,$V103-4,0)&amp;"")</f>
        <v>PERU</v>
      </c>
      <c r="F103" s="236" t="str">
        <f ca="1">IF(ISERROR($V103),"",OFFSET('Smelter Look-up'!$E$4,$V103-4,0))</f>
        <v>CID001182</v>
      </c>
      <c r="G103" s="236" t="str">
        <f ca="1">IF(C103=$X$4,"Enter smelter details", IF(ISERROR($V103),"",OFFSET('Smelter Look-up'!$F$4,$V103-4,0)))</f>
        <v>RMI</v>
      </c>
      <c r="H103" s="237">
        <f ca="1">IF(ISERROR($V103),"",OFFSET('Smelter Look-up'!$G$4,$V103-4,0))</f>
        <v>0</v>
      </c>
      <c r="I103" s="238" t="str">
        <f ca="1">IF(ISERROR($V103),"",OFFSET('Smelter Look-up'!$H$4,$V103-4,0))</f>
        <v>Paracas</v>
      </c>
      <c r="J103" s="238" t="str">
        <f ca="1">IF(ISERROR($V103),"",OFFSET('Smelter Look-up'!$I$4,$V103-4,0))</f>
        <v>Ika</v>
      </c>
      <c r="K103" s="240"/>
      <c r="L103" s="240"/>
      <c r="M103" s="240"/>
      <c r="N103" s="240"/>
      <c r="O103" s="240"/>
      <c r="P103" s="239"/>
      <c r="Q103" s="241"/>
      <c r="R103" s="236" t="str">
        <f ca="1">IF(ISERROR($V103),"",OFFSET('Smelter Look-up'!$C$4,$V103-4,0)&amp;"")</f>
        <v>Minsur</v>
      </c>
      <c r="S103" s="250" t="str">
        <f t="shared" ca="1" si="3"/>
        <v>PE</v>
      </c>
      <c r="T103" s="250" t="str">
        <f ca="1">IF(B103="","",IF(ISERROR(MATCH($J103,SorP!$B$1:$B$6230,0)),"",INDIRECT("'SorP'!$A$"&amp;MATCH($J103,SorP!$B$1:$B$6230,0))))</f>
        <v>PE-ICA</v>
      </c>
      <c r="U103" s="280"/>
      <c r="V103" s="281">
        <f ca="1">IF(C103="",NA(),MATCH($B103&amp;$C103,'Smelter Look-up'!$J:$J,0))</f>
        <v>428</v>
      </c>
      <c r="W103" s="282"/>
      <c r="X103" s="282">
        <f t="shared" ca="1" si="4"/>
        <v>0</v>
      </c>
      <c r="Y103" s="282"/>
      <c r="Z103" s="282"/>
      <c r="AB103" s="284" t="str">
        <f t="shared" ca="1" si="5"/>
        <v>TinMinsur</v>
      </c>
    </row>
    <row r="104" spans="1:28" s="283" customFormat="1" ht="89.25">
      <c r="A104" s="345" t="s">
        <v>877</v>
      </c>
      <c r="B104" s="236" t="str">
        <f ca="1">IF(LEN(A104)=0,"",INDEX('Smelter Look-up'!$A:$A,MATCH($A104,'Smelter Look-up'!$E:$E,0)))</f>
        <v>Tin</v>
      </c>
      <c r="C104" s="242" t="str">
        <f ca="1">IF(LEN(A104)=0,"",INDEX('Smelter Look-up'!$C:$C,MATCH($A104,'Smelter Look-up'!$E:$E,0)))</f>
        <v>Gejiu Non-Ferrous Metal Processing Co., Ltd.</v>
      </c>
      <c r="D104" s="236"/>
      <c r="E104" s="236" t="str">
        <f ca="1">IF(ISERROR($V104),"",OFFSET('Smelter Look-up'!$D$4,$V104-4,0)&amp;"")</f>
        <v>CHINA</v>
      </c>
      <c r="F104" s="236" t="str">
        <f ca="1">IF(ISERROR($V104),"",OFFSET('Smelter Look-up'!$E$4,$V104-4,0))</f>
        <v>CID000538</v>
      </c>
      <c r="G104" s="236" t="str">
        <f ca="1">IF(C104=$X$4,"Enter smelter details", IF(ISERROR($V104),"",OFFSET('Smelter Look-up'!$F$4,$V104-4,0)))</f>
        <v>RMI</v>
      </c>
      <c r="H104" s="237">
        <f ca="1">IF(ISERROR($V104),"",OFFSET('Smelter Look-up'!$G$4,$V104-4,0))</f>
        <v>0</v>
      </c>
      <c r="I104" s="238" t="str">
        <f ca="1">IF(ISERROR($V104),"",OFFSET('Smelter Look-up'!$H$4,$V104-4,0))</f>
        <v>Gejiu</v>
      </c>
      <c r="J104" s="238" t="str">
        <f ca="1">IF(ISERROR($V104),"",OFFSET('Smelter Look-up'!$I$4,$V104-4,0))</f>
        <v>Yunnan</v>
      </c>
      <c r="K104" s="240"/>
      <c r="L104" s="240"/>
      <c r="M104" s="240"/>
      <c r="N104" s="240"/>
      <c r="O104" s="240"/>
      <c r="P104" s="239"/>
      <c r="Q104" s="241"/>
      <c r="R104" s="236" t="str">
        <f ca="1">IF(ISERROR($V104),"",OFFSET('Smelter Look-up'!$C$4,$V104-4,0)&amp;"")</f>
        <v>Gejiu Non-Ferrous Metal Processing Co., Ltd.</v>
      </c>
      <c r="S104" s="250" t="str">
        <f t="shared" ca="1" si="3"/>
        <v>CN</v>
      </c>
      <c r="T104" s="250" t="str">
        <f ca="1">IF(B104="","",IF(ISERROR(MATCH($J104,SorP!$B$1:$B$6230,0)),"",INDIRECT("'SorP'!$A$"&amp;MATCH($J104,SorP!$B$1:$B$6230,0))))</f>
        <v>CN-53</v>
      </c>
      <c r="U104" s="280"/>
      <c r="V104" s="281">
        <f ca="1">IF(C104="",NA(),MATCH($B104&amp;$C104,'Smelter Look-up'!$J:$J,0))</f>
        <v>392</v>
      </c>
      <c r="W104" s="282"/>
      <c r="X104" s="282">
        <f t="shared" ca="1" si="4"/>
        <v>0</v>
      </c>
      <c r="Y104" s="282"/>
      <c r="Z104" s="282"/>
      <c r="AB104" s="284" t="str">
        <f t="shared" ca="1" si="5"/>
        <v>TinGejiu Non-Ferrous Metal Processing Co., Ltd.</v>
      </c>
    </row>
    <row r="105" spans="1:28" s="283" customFormat="1" ht="89.25">
      <c r="A105" s="345" t="s">
        <v>878</v>
      </c>
      <c r="B105" s="236" t="str">
        <f ca="1">IF(LEN(A105)=0,"",INDEX('Smelter Look-up'!$A:$A,MATCH($A105,'Smelter Look-up'!$E:$E,0)))</f>
        <v>Tin</v>
      </c>
      <c r="C105" s="242" t="str">
        <f ca="1">IF(LEN(A105)=0,"",INDEX('Smelter Look-up'!$C:$C,MATCH($A105,'Smelter Look-up'!$E:$E,0)))</f>
        <v>Gejiu Zili Mining And Metallurgy Co., Ltd.</v>
      </c>
      <c r="D105" s="236"/>
      <c r="E105" s="236" t="str">
        <f ca="1">IF(ISERROR($V105),"",OFFSET('Smelter Look-up'!$D$4,$V105-4,0)&amp;"")</f>
        <v>CHINA</v>
      </c>
      <c r="F105" s="236" t="str">
        <f ca="1">IF(ISERROR($V105),"",OFFSET('Smelter Look-up'!$E$4,$V105-4,0))</f>
        <v>CID000555</v>
      </c>
      <c r="G105" s="236" t="str">
        <f ca="1">IF(C105=$X$4,"Enter smelter details", IF(ISERROR($V105),"",OFFSET('Smelter Look-up'!$F$4,$V105-4,0)))</f>
        <v>RMI</v>
      </c>
      <c r="H105" s="237">
        <f ca="1">IF(ISERROR($V105),"",OFFSET('Smelter Look-up'!$G$4,$V105-4,0))</f>
        <v>0</v>
      </c>
      <c r="I105" s="238" t="str">
        <f ca="1">IF(ISERROR($V105),"",OFFSET('Smelter Look-up'!$H$4,$V105-4,0))</f>
        <v>Gejiu</v>
      </c>
      <c r="J105" s="238" t="str">
        <f ca="1">IF(ISERROR($V105),"",OFFSET('Smelter Look-up'!$I$4,$V105-4,0))</f>
        <v>Yunnan</v>
      </c>
      <c r="K105" s="240"/>
      <c r="L105" s="240"/>
      <c r="M105" s="240"/>
      <c r="N105" s="240"/>
      <c r="O105" s="240"/>
      <c r="P105" s="239"/>
      <c r="Q105" s="241"/>
      <c r="R105" s="236" t="str">
        <f ca="1">IF(ISERROR($V105),"",OFFSET('Smelter Look-up'!$C$4,$V105-4,0)&amp;"")</f>
        <v>Gejiu Zili Mining And Metallurgy Co., Ltd.</v>
      </c>
      <c r="S105" s="250" t="str">
        <f t="shared" ca="1" si="3"/>
        <v>CN</v>
      </c>
      <c r="T105" s="250" t="str">
        <f ca="1">IF(B105="","",IF(ISERROR(MATCH($J105,SorP!$B$1:$B$6230,0)),"",INDIRECT("'SorP'!$A$"&amp;MATCH($J105,SorP!$B$1:$B$6230,0))))</f>
        <v>CN-53</v>
      </c>
      <c r="U105" s="280"/>
      <c r="V105" s="281">
        <f ca="1">IF(C105="",NA(),MATCH($B105&amp;$C105,'Smelter Look-up'!$J:$J,0))</f>
        <v>395</v>
      </c>
      <c r="W105" s="282"/>
      <c r="X105" s="282">
        <f t="shared" ca="1" si="4"/>
        <v>0</v>
      </c>
      <c r="Y105" s="282"/>
      <c r="Z105" s="282"/>
      <c r="AB105" s="284" t="str">
        <f t="shared" ca="1" si="5"/>
        <v>TinGejiu Zili Mining And Metallurgy Co., Ltd.</v>
      </c>
    </row>
    <row r="106" spans="1:28" s="283" customFormat="1" ht="76.5">
      <c r="A106" s="345" t="s">
        <v>870</v>
      </c>
      <c r="B106" s="236" t="str">
        <f ca="1">IF(LEN(A106)=0,"",INDEX('Smelter Look-up'!$A:$A,MATCH($A106,'Smelter Look-up'!$E:$E,0)))</f>
        <v>Tin</v>
      </c>
      <c r="C106" s="242" t="str">
        <f ca="1">IF(LEN(A106)=0,"",INDEX('Smelter Look-up'!$C:$C,MATCH($A106,'Smelter Look-up'!$E:$E,0)))</f>
        <v>CNMC (Guangxi) PGMA Co., Ltd.</v>
      </c>
      <c r="D106" s="236"/>
      <c r="E106" s="236" t="str">
        <f ca="1">IF(ISERROR($V106),"",OFFSET('Smelter Look-up'!$D$4,$V106-4,0)&amp;"")</f>
        <v>CHINA</v>
      </c>
      <c r="F106" s="236" t="str">
        <f ca="1">IF(ISERROR($V106),"",OFFSET('Smelter Look-up'!$E$4,$V106-4,0))</f>
        <v>CID000278</v>
      </c>
      <c r="G106" s="236" t="str">
        <f ca="1">IF(C106=$X$4,"Enter smelter details", IF(ISERROR($V106),"",OFFSET('Smelter Look-up'!$F$4,$V106-4,0)))</f>
        <v>RMI</v>
      </c>
      <c r="H106" s="237">
        <f ca="1">IF(ISERROR($V106),"",OFFSET('Smelter Look-up'!$G$4,$V106-4,0))</f>
        <v>0</v>
      </c>
      <c r="I106" s="238" t="str">
        <f ca="1">IF(ISERROR($V106),"",OFFSET('Smelter Look-up'!$H$4,$V106-4,0))</f>
        <v>Hezhou</v>
      </c>
      <c r="J106" s="238" t="str">
        <f ca="1">IF(ISERROR($V106),"",OFFSET('Smelter Look-up'!$I$4,$V106-4,0))</f>
        <v>Guangxi</v>
      </c>
      <c r="K106" s="240"/>
      <c r="L106" s="240"/>
      <c r="M106" s="240"/>
      <c r="N106" s="240"/>
      <c r="O106" s="240"/>
      <c r="P106" s="239"/>
      <c r="Q106" s="241"/>
      <c r="R106" s="236" t="str">
        <f ca="1">IF(ISERROR($V106),"",OFFSET('Smelter Look-up'!$C$4,$V106-4,0)&amp;"")</f>
        <v>CNMC (Guangxi) PGMA Co., Ltd.</v>
      </c>
      <c r="S106" s="250" t="str">
        <f t="shared" ca="1" si="3"/>
        <v>CN</v>
      </c>
      <c r="T106" s="250" t="str">
        <f ca="1">IF(B106="","",IF(ISERROR(MATCH($J106,SorP!$B$1:$B$6230,0)),"",INDIRECT("'SorP'!$A$"&amp;MATCH($J106,SorP!$B$1:$B$6230,0))))</f>
        <v>CN-45</v>
      </c>
      <c r="U106" s="280"/>
      <c r="V106" s="281">
        <f ca="1">IF(C106="",NA(),MATCH($B106&amp;$C106,'Smelter Look-up'!$J:$J,0))</f>
        <v>365</v>
      </c>
      <c r="W106" s="282"/>
      <c r="X106" s="282">
        <f t="shared" ca="1" si="4"/>
        <v>0</v>
      </c>
      <c r="Y106" s="282"/>
      <c r="Z106" s="282"/>
      <c r="AB106" s="284" t="str">
        <f t="shared" ca="1" si="5"/>
        <v>TinCNMC (Guangxi) PGMA Co., Ltd.</v>
      </c>
    </row>
    <row r="107" spans="1:28" s="283" customFormat="1" ht="76.5">
      <c r="A107" s="345" t="s">
        <v>879</v>
      </c>
      <c r="B107" s="236" t="str">
        <f ca="1">IF(LEN(A107)=0,"",INDEX('Smelter Look-up'!$A:$A,MATCH($A107,'Smelter Look-up'!$E:$E,0)))</f>
        <v>Tin</v>
      </c>
      <c r="C107" s="242" t="str">
        <f ca="1">IF(LEN(A107)=0,"",INDEX('Smelter Look-up'!$C:$C,MATCH($A107,'Smelter Look-up'!$E:$E,0)))</f>
        <v>Huichang Jinshunda Tin Co., Ltd.</v>
      </c>
      <c r="D107" s="236"/>
      <c r="E107" s="236" t="str">
        <f ca="1">IF(ISERROR($V107),"",OFFSET('Smelter Look-up'!$D$4,$V107-4,0)&amp;"")</f>
        <v>CHINA</v>
      </c>
      <c r="F107" s="236" t="str">
        <f ca="1">IF(ISERROR($V107),"",OFFSET('Smelter Look-up'!$E$4,$V107-4,0))</f>
        <v>CID000760</v>
      </c>
      <c r="G107" s="236" t="str">
        <f ca="1">IF(C107=$X$4,"Enter smelter details", IF(ISERROR($V107),"",OFFSET('Smelter Look-up'!$F$4,$V107-4,0)))</f>
        <v>RMI</v>
      </c>
      <c r="H107" s="237">
        <f ca="1">IF(ISERROR($V107),"",OFFSET('Smelter Look-up'!$G$4,$V107-4,0))</f>
        <v>0</v>
      </c>
      <c r="I107" s="238" t="str">
        <f ca="1">IF(ISERROR($V107),"",OFFSET('Smelter Look-up'!$H$4,$V107-4,0))</f>
        <v>Ganzhou</v>
      </c>
      <c r="J107" s="238" t="str">
        <f ca="1">IF(ISERROR($V107),"",OFFSET('Smelter Look-up'!$I$4,$V107-4,0))</f>
        <v>Jiangxi</v>
      </c>
      <c r="K107" s="240"/>
      <c r="L107" s="240"/>
      <c r="M107" s="240"/>
      <c r="N107" s="240"/>
      <c r="O107" s="240"/>
      <c r="P107" s="239"/>
      <c r="Q107" s="241"/>
      <c r="R107" s="236" t="str">
        <f ca="1">IF(ISERROR($V107),"",OFFSET('Smelter Look-up'!$C$4,$V107-4,0)&amp;"")</f>
        <v>Huichang Jinshunda Tin Co., Ltd.</v>
      </c>
      <c r="S107" s="250" t="str">
        <f t="shared" ca="1" si="3"/>
        <v>CN</v>
      </c>
      <c r="T107" s="250" t="str">
        <f ca="1">IF(B107="","",IF(ISERROR(MATCH($J107,SorP!$B$1:$B$6230,0)),"",INDIRECT("'SorP'!$A$"&amp;MATCH($J107,SorP!$B$1:$B$6230,0))))</f>
        <v>CN-36</v>
      </c>
      <c r="U107" s="280"/>
      <c r="V107" s="281">
        <f ca="1">IF(C107="",NA(),MATCH($B107&amp;$C107,'Smelter Look-up'!$J:$J,0))</f>
        <v>404</v>
      </c>
      <c r="W107" s="282"/>
      <c r="X107" s="282">
        <f t="shared" ca="1" si="4"/>
        <v>0</v>
      </c>
      <c r="Y107" s="282"/>
      <c r="Z107" s="282"/>
      <c r="AB107" s="284" t="str">
        <f t="shared" ca="1" si="5"/>
        <v>TinHuichang Jinshunda Tin Co., Ltd.</v>
      </c>
    </row>
    <row r="108" spans="1:28" s="283" customFormat="1" ht="63.75">
      <c r="A108" s="345" t="s">
        <v>2090</v>
      </c>
      <c r="B108" s="236" t="str">
        <f ca="1">IF(LEN(A108)=0,"",INDEX('Smelter Look-up'!$A:$A,MATCH($A108,'Smelter Look-up'!$E:$E,0)))</f>
        <v>Tin</v>
      </c>
      <c r="C108" s="242" t="str">
        <f ca="1">IF(LEN(A108)=0,"",INDEX('Smelter Look-up'!$C:$C,MATCH($A108,'Smelter Look-up'!$E:$E,0)))</f>
        <v>Jiangxi New Nanshan Technology Ltd.</v>
      </c>
      <c r="D108" s="236"/>
      <c r="E108" s="236" t="str">
        <f ca="1">IF(ISERROR($V108),"",OFFSET('Smelter Look-up'!$D$4,$V108-4,0)&amp;"")</f>
        <v>CHINA</v>
      </c>
      <c r="F108" s="236" t="str">
        <f ca="1">IF(ISERROR($V108),"",OFFSET('Smelter Look-up'!$E$4,$V108-4,0))</f>
        <v>CID001231</v>
      </c>
      <c r="G108" s="236" t="str">
        <f ca="1">IF(C108=$X$4,"Enter smelter details", IF(ISERROR($V108),"",OFFSET('Smelter Look-up'!$F$4,$V108-4,0)))</f>
        <v>RMI</v>
      </c>
      <c r="H108" s="237">
        <f ca="1">IF(ISERROR($V108),"",OFFSET('Smelter Look-up'!$G$4,$V108-4,0))</f>
        <v>0</v>
      </c>
      <c r="I108" s="238" t="str">
        <f ca="1">IF(ISERROR($V108),"",OFFSET('Smelter Look-up'!$H$4,$V108-4,0))</f>
        <v>Ganzhou</v>
      </c>
      <c r="J108" s="238" t="str">
        <f ca="1">IF(ISERROR($V108),"",OFFSET('Smelter Look-up'!$I$4,$V108-4,0))</f>
        <v>Jiangxi</v>
      </c>
      <c r="K108" s="240"/>
      <c r="L108" s="240"/>
      <c r="M108" s="240"/>
      <c r="N108" s="240"/>
      <c r="O108" s="240"/>
      <c r="P108" s="239"/>
      <c r="Q108" s="241"/>
      <c r="R108" s="236" t="str">
        <f ca="1">IF(ISERROR($V108),"",OFFSET('Smelter Look-up'!$C$4,$V108-4,0)&amp;"")</f>
        <v>Jiangxi New Nanshan Technology Ltd.</v>
      </c>
      <c r="S108" s="250" t="str">
        <f t="shared" ca="1" si="3"/>
        <v>CN</v>
      </c>
      <c r="T108" s="250" t="str">
        <f ca="1">IF(B108="","",IF(ISERROR(MATCH($J108,SorP!$B$1:$B$6230,0)),"",INDIRECT("'SorP'!$A$"&amp;MATCH($J108,SorP!$B$1:$B$6230,0))))</f>
        <v>CN-36</v>
      </c>
      <c r="U108" s="280"/>
      <c r="V108" s="281">
        <f ca="1">IF(C108="",NA(),MATCH($B108&amp;$C108,'Smelter Look-up'!$J:$J,0))</f>
        <v>410</v>
      </c>
      <c r="W108" s="282"/>
      <c r="X108" s="282">
        <f t="shared" ca="1" si="4"/>
        <v>0</v>
      </c>
      <c r="Y108" s="282"/>
      <c r="Z108" s="282"/>
      <c r="AB108" s="284" t="str">
        <f t="shared" ca="1" si="5"/>
        <v>TinJiangxi New Nanshan Technology Ltd.</v>
      </c>
    </row>
    <row r="109" spans="1:28" s="283" customFormat="1" ht="63.75">
      <c r="A109" s="345" t="s">
        <v>881</v>
      </c>
      <c r="B109" s="236" t="str">
        <f ca="1">IF(LEN(A109)=0,"",INDEX('Smelter Look-up'!$A:$A,MATCH($A109,'Smelter Look-up'!$E:$E,0)))</f>
        <v>Tin</v>
      </c>
      <c r="C109" s="242" t="str">
        <f ca="1">IF(LEN(A109)=0,"",INDEX('Smelter Look-up'!$C:$C,MATCH($A109,'Smelter Look-up'!$E:$E,0)))</f>
        <v>China Tin Group Co., Ltd.</v>
      </c>
      <c r="D109" s="236"/>
      <c r="E109" s="236" t="str">
        <f ca="1">IF(ISERROR($V109),"",OFFSET('Smelter Look-up'!$D$4,$V109-4,0)&amp;"")</f>
        <v>CHINA</v>
      </c>
      <c r="F109" s="236" t="str">
        <f ca="1">IF(ISERROR($V109),"",OFFSET('Smelter Look-up'!$E$4,$V109-4,0))</f>
        <v>CID001070</v>
      </c>
      <c r="G109" s="236" t="str">
        <f ca="1">IF(C109=$X$4,"Enter smelter details", IF(ISERROR($V109),"",OFFSET('Smelter Look-up'!$F$4,$V109-4,0)))</f>
        <v>RMI</v>
      </c>
      <c r="H109" s="237">
        <f ca="1">IF(ISERROR($V109),"",OFFSET('Smelter Look-up'!$G$4,$V109-4,0))</f>
        <v>0</v>
      </c>
      <c r="I109" s="238" t="str">
        <f ca="1">IF(ISERROR($V109),"",OFFSET('Smelter Look-up'!$H$4,$V109-4,0))</f>
        <v>Laibin</v>
      </c>
      <c r="J109" s="238" t="str">
        <f ca="1">IF(ISERROR($V109),"",OFFSET('Smelter Look-up'!$I$4,$V109-4,0))</f>
        <v>Guangxi</v>
      </c>
      <c r="K109" s="240"/>
      <c r="L109" s="240"/>
      <c r="M109" s="240"/>
      <c r="N109" s="240"/>
      <c r="O109" s="240"/>
      <c r="P109" s="239"/>
      <c r="Q109" s="241"/>
      <c r="R109" s="236" t="str">
        <f ca="1">IF(ISERROR($V109),"",OFFSET('Smelter Look-up'!$C$4,$V109-4,0)&amp;"")</f>
        <v>China Tin Group Co., Ltd.</v>
      </c>
      <c r="S109" s="250" t="str">
        <f t="shared" ca="1" si="3"/>
        <v>CN</v>
      </c>
      <c r="T109" s="250" t="str">
        <f ca="1">IF(B109="","",IF(ISERROR(MATCH($J109,SorP!$B$1:$B$6230,0)),"",INDIRECT("'SorP'!$A$"&amp;MATCH($J109,SorP!$B$1:$B$6230,0))))</f>
        <v>CN-45</v>
      </c>
      <c r="U109" s="280"/>
      <c r="V109" s="281">
        <f ca="1">IF(C109="",NA(),MATCH($B109&amp;$C109,'Smelter Look-up'!$J:$J,0))</f>
        <v>362</v>
      </c>
      <c r="W109" s="282"/>
      <c r="X109" s="282">
        <f t="shared" ca="1" si="4"/>
        <v>0</v>
      </c>
      <c r="Y109" s="282"/>
      <c r="Z109" s="282"/>
      <c r="AB109" s="284" t="str">
        <f t="shared" ca="1" si="5"/>
        <v>TinChina Tin Group Co., Ltd.</v>
      </c>
    </row>
    <row r="110" spans="1:28" s="283" customFormat="1" ht="76.5">
      <c r="A110" s="345" t="s">
        <v>882</v>
      </c>
      <c r="B110" s="236" t="str">
        <f ca="1">IF(LEN(A110)=0,"",INDEX('Smelter Look-up'!$A:$A,MATCH($A110,'Smelter Look-up'!$E:$E,0)))</f>
        <v>Tin</v>
      </c>
      <c r="C110" s="242" t="str">
        <f ca="1">IF(LEN(A110)=0,"",INDEX('Smelter Look-up'!$C:$C,MATCH($A110,'Smelter Look-up'!$E:$E,0)))</f>
        <v>Malaysia Smelting Corporation (MSC)</v>
      </c>
      <c r="D110" s="236"/>
      <c r="E110" s="236" t="str">
        <f ca="1">IF(ISERROR($V110),"",OFFSET('Smelter Look-up'!$D$4,$V110-4,0)&amp;"")</f>
        <v>MALAYSIA</v>
      </c>
      <c r="F110" s="236" t="str">
        <f ca="1">IF(ISERROR($V110),"",OFFSET('Smelter Look-up'!$E$4,$V110-4,0))</f>
        <v>CID001105</v>
      </c>
      <c r="G110" s="236" t="str">
        <f ca="1">IF(C110=$X$4,"Enter smelter details", IF(ISERROR($V110),"",OFFSET('Smelter Look-up'!$F$4,$V110-4,0)))</f>
        <v>RMI</v>
      </c>
      <c r="H110" s="237">
        <f ca="1">IF(ISERROR($V110),"",OFFSET('Smelter Look-up'!$G$4,$V110-4,0))</f>
        <v>0</v>
      </c>
      <c r="I110" s="238" t="str">
        <f ca="1">IF(ISERROR($V110),"",OFFSET('Smelter Look-up'!$H$4,$V110-4,0))</f>
        <v>Butterworth</v>
      </c>
      <c r="J110" s="238" t="str">
        <f ca="1">IF(ISERROR($V110),"",OFFSET('Smelter Look-up'!$I$4,$V110-4,0))</f>
        <v>Pulau Pinang</v>
      </c>
      <c r="K110" s="240"/>
      <c r="L110" s="240"/>
      <c r="M110" s="240"/>
      <c r="N110" s="240"/>
      <c r="O110" s="240"/>
      <c r="P110" s="239"/>
      <c r="Q110" s="241"/>
      <c r="R110" s="236" t="str">
        <f ca="1">IF(ISERROR($V110),"",OFFSET('Smelter Look-up'!$C$4,$V110-4,0)&amp;"")</f>
        <v>Malaysia Smelting Corporation (MSC)</v>
      </c>
      <c r="S110" s="250" t="str">
        <f t="shared" ca="1" si="3"/>
        <v>MY</v>
      </c>
      <c r="T110" s="250" t="str">
        <f ca="1">IF(B110="","",IF(ISERROR(MATCH($J110,SorP!$B$1:$B$6230,0)),"",INDIRECT("'SorP'!$A$"&amp;MATCH($J110,SorP!$B$1:$B$6230,0))))</f>
        <v>MY-07</v>
      </c>
      <c r="U110" s="280"/>
      <c r="V110" s="281">
        <f ca="1">IF(C110="",NA(),MATCH($B110&amp;$C110,'Smelter Look-up'!$J:$J,0))</f>
        <v>418</v>
      </c>
      <c r="W110" s="282"/>
      <c r="X110" s="282">
        <f t="shared" ca="1" si="4"/>
        <v>0</v>
      </c>
      <c r="Y110" s="282"/>
      <c r="Z110" s="282"/>
      <c r="AB110" s="284" t="str">
        <f t="shared" ca="1" si="5"/>
        <v>TinMalaysia Smelting Corporation (MSC)</v>
      </c>
    </row>
    <row r="111" spans="1:28" s="283" customFormat="1" ht="51">
      <c r="A111" s="345" t="s">
        <v>2125</v>
      </c>
      <c r="B111" s="236" t="str">
        <f ca="1">IF(LEN(A111)=0,"",INDEX('Smelter Look-up'!$A:$A,MATCH($A111,'Smelter Look-up'!$E:$E,0)))</f>
        <v>Tin</v>
      </c>
      <c r="C111" s="242" t="str">
        <f ca="1">IF(LEN(A111)=0,"",INDEX('Smelter Look-up'!$C:$C,MATCH($A111,'Smelter Look-up'!$E:$E,0)))</f>
        <v>Metallo Belgium N.V.</v>
      </c>
      <c r="D111" s="236"/>
      <c r="E111" s="236" t="str">
        <f ca="1">IF(ISERROR($V111),"",OFFSET('Smelter Look-up'!$D$4,$V111-4,0)&amp;"")</f>
        <v>BELGIUM</v>
      </c>
      <c r="F111" s="236" t="str">
        <f ca="1">IF(ISERROR($V111),"",OFFSET('Smelter Look-up'!$E$4,$V111-4,0))</f>
        <v>CID002773</v>
      </c>
      <c r="G111" s="236" t="str">
        <f ca="1">IF(C111=$X$4,"Enter smelter details", IF(ISERROR($V111),"",OFFSET('Smelter Look-up'!$F$4,$V111-4,0)))</f>
        <v>RMI</v>
      </c>
      <c r="H111" s="237">
        <f ca="1">IF(ISERROR($V111),"",OFFSET('Smelter Look-up'!$G$4,$V111-4,0))</f>
        <v>0</v>
      </c>
      <c r="I111" s="238" t="str">
        <f ca="1">IF(ISERROR($V111),"",OFFSET('Smelter Look-up'!$H$4,$V111-4,0))</f>
        <v>Beerse</v>
      </c>
      <c r="J111" s="238" t="str">
        <f ca="1">IF(ISERROR($V111),"",OFFSET('Smelter Look-up'!$I$4,$V111-4,0))</f>
        <v>Antwerpen</v>
      </c>
      <c r="K111" s="240"/>
      <c r="L111" s="240"/>
      <c r="M111" s="240"/>
      <c r="N111" s="240"/>
      <c r="O111" s="240"/>
      <c r="P111" s="239"/>
      <c r="Q111" s="241"/>
      <c r="R111" s="236" t="str">
        <f ca="1">IF(ISERROR($V111),"",OFFSET('Smelter Look-up'!$C$4,$V111-4,0)&amp;"")</f>
        <v>Metallo Belgium N.V.</v>
      </c>
      <c r="S111" s="250" t="str">
        <f t="shared" ca="1" si="3"/>
        <v>BE</v>
      </c>
      <c r="T111" s="250" t="str">
        <f ca="1">IF(B111="","",IF(ISERROR(MATCH($J111,SorP!$B$1:$B$6230,0)),"",INDIRECT("'SorP'!$A$"&amp;MATCH($J111,SorP!$B$1:$B$6230,0))))</f>
        <v>BE-VAN</v>
      </c>
      <c r="U111" s="280"/>
      <c r="V111" s="281">
        <f ca="1">IF(C111="",NA(),MATCH($B111&amp;$C111,'Smelter Look-up'!$J:$J,0))</f>
        <v>423</v>
      </c>
      <c r="W111" s="282"/>
      <c r="X111" s="282">
        <f t="shared" ca="1" si="4"/>
        <v>0</v>
      </c>
      <c r="Y111" s="282"/>
      <c r="Z111" s="282"/>
      <c r="AB111" s="284" t="str">
        <f t="shared" ca="1" si="5"/>
        <v>TinMetallo Belgium N.V.</v>
      </c>
    </row>
    <row r="112" spans="1:28" s="283" customFormat="1" ht="51">
      <c r="A112" s="345" t="s">
        <v>883</v>
      </c>
      <c r="B112" s="236" t="str">
        <f ca="1">IF(LEN(A112)=0,"",INDEX('Smelter Look-up'!$A:$A,MATCH($A112,'Smelter Look-up'!$E:$E,0)))</f>
        <v>Tin</v>
      </c>
      <c r="C112" s="242" t="str">
        <f ca="1">IF(LEN(A112)=0,"",INDEX('Smelter Look-up'!$C:$C,MATCH($A112,'Smelter Look-up'!$E:$E,0)))</f>
        <v>Mineracao Taboca S.A.</v>
      </c>
      <c r="D112" s="236"/>
      <c r="E112" s="236" t="str">
        <f ca="1">IF(ISERROR($V112),"",OFFSET('Smelter Look-up'!$D$4,$V112-4,0)&amp;"")</f>
        <v>BRAZIL</v>
      </c>
      <c r="F112" s="236" t="str">
        <f ca="1">IF(ISERROR($V112),"",OFFSET('Smelter Look-up'!$E$4,$V112-4,0))</f>
        <v>CID001173</v>
      </c>
      <c r="G112" s="236" t="str">
        <f ca="1">IF(C112=$X$4,"Enter smelter details", IF(ISERROR($V112),"",OFFSET('Smelter Look-up'!$F$4,$V112-4,0)))</f>
        <v>RMI</v>
      </c>
      <c r="H112" s="237">
        <f ca="1">IF(ISERROR($V112),"",OFFSET('Smelter Look-up'!$G$4,$V112-4,0))</f>
        <v>0</v>
      </c>
      <c r="I112" s="238" t="str">
        <f ca="1">IF(ISERROR($V112),"",OFFSET('Smelter Look-up'!$H$4,$V112-4,0))</f>
        <v>Bairro Guarapiranga</v>
      </c>
      <c r="J112" s="238" t="str">
        <f ca="1">IF(ISERROR($V112),"",OFFSET('Smelter Look-up'!$I$4,$V112-4,0))</f>
        <v>São Paulo</v>
      </c>
      <c r="K112" s="240"/>
      <c r="L112" s="240"/>
      <c r="M112" s="240"/>
      <c r="N112" s="240"/>
      <c r="O112" s="240"/>
      <c r="P112" s="239"/>
      <c r="Q112" s="241"/>
      <c r="R112" s="236" t="str">
        <f ca="1">IF(ISERROR($V112),"",OFFSET('Smelter Look-up'!$C$4,$V112-4,0)&amp;"")</f>
        <v>Mineracao Taboca S.A.</v>
      </c>
      <c r="S112" s="250" t="str">
        <f t="shared" ca="1" si="3"/>
        <v>BR</v>
      </c>
      <c r="T112" s="250" t="str">
        <f ca="1">IF(B112="","",IF(ISERROR(MATCH($J112,SorP!$B$1:$B$6230,0)),"",INDIRECT("'SorP'!$A$"&amp;MATCH($J112,SorP!$B$1:$B$6230,0))))</f>
        <v>BR-SP</v>
      </c>
      <c r="U112" s="280"/>
      <c r="V112" s="281">
        <f ca="1">IF(C112="",NA(),MATCH($B112&amp;$C112,'Smelter Look-up'!$J:$J,0))</f>
        <v>425</v>
      </c>
      <c r="W112" s="282"/>
      <c r="X112" s="282">
        <f t="shared" ca="1" si="4"/>
        <v>0</v>
      </c>
      <c r="Y112" s="282"/>
      <c r="Z112" s="282"/>
      <c r="AB112" s="284" t="str">
        <f t="shared" ca="1" si="5"/>
        <v>TinMineracao Taboca S.A.</v>
      </c>
    </row>
    <row r="113" spans="1:28" s="283" customFormat="1" ht="25.5">
      <c r="A113" s="345" t="s">
        <v>884</v>
      </c>
      <c r="B113" s="236" t="str">
        <f ca="1">IF(LEN(A113)=0,"",INDEX('Smelter Look-up'!$A:$A,MATCH($A113,'Smelter Look-up'!$E:$E,0)))</f>
        <v>Tin</v>
      </c>
      <c r="C113" s="242" t="str">
        <f ca="1">IF(LEN(A113)=0,"",INDEX('Smelter Look-up'!$C:$C,MATCH($A113,'Smelter Look-up'!$E:$E,0)))</f>
        <v>Minsur</v>
      </c>
      <c r="D113" s="236"/>
      <c r="E113" s="236" t="str">
        <f ca="1">IF(ISERROR($V113),"",OFFSET('Smelter Look-up'!$D$4,$V113-4,0)&amp;"")</f>
        <v>PERU</v>
      </c>
      <c r="F113" s="236" t="str">
        <f ca="1">IF(ISERROR($V113),"",OFFSET('Smelter Look-up'!$E$4,$V113-4,0))</f>
        <v>CID001182</v>
      </c>
      <c r="G113" s="236" t="str">
        <f ca="1">IF(C113=$X$4,"Enter smelter details", IF(ISERROR($V113),"",OFFSET('Smelter Look-up'!$F$4,$V113-4,0)))</f>
        <v>RMI</v>
      </c>
      <c r="H113" s="237">
        <f ca="1">IF(ISERROR($V113),"",OFFSET('Smelter Look-up'!$G$4,$V113-4,0))</f>
        <v>0</v>
      </c>
      <c r="I113" s="238" t="str">
        <f ca="1">IF(ISERROR($V113),"",OFFSET('Smelter Look-up'!$H$4,$V113-4,0))</f>
        <v>Paracas</v>
      </c>
      <c r="J113" s="238" t="str">
        <f ca="1">IF(ISERROR($V113),"",OFFSET('Smelter Look-up'!$I$4,$V113-4,0))</f>
        <v>Ika</v>
      </c>
      <c r="K113" s="240"/>
      <c r="L113" s="240"/>
      <c r="M113" s="240"/>
      <c r="N113" s="240"/>
      <c r="O113" s="240"/>
      <c r="P113" s="239"/>
      <c r="Q113" s="241"/>
      <c r="R113" s="236" t="str">
        <f ca="1">IF(ISERROR($V113),"",OFFSET('Smelter Look-up'!$C$4,$V113-4,0)&amp;"")</f>
        <v>Minsur</v>
      </c>
      <c r="S113" s="250" t="str">
        <f t="shared" ca="1" si="3"/>
        <v>PE</v>
      </c>
      <c r="T113" s="250" t="str">
        <f ca="1">IF(B113="","",IF(ISERROR(MATCH($J113,SorP!$B$1:$B$6230,0)),"",INDIRECT("'SorP'!$A$"&amp;MATCH($J113,SorP!$B$1:$B$6230,0))))</f>
        <v>PE-ICA</v>
      </c>
      <c r="U113" s="280"/>
      <c r="V113" s="281">
        <f ca="1">IF(C113="",NA(),MATCH($B113&amp;$C113,'Smelter Look-up'!$J:$J,0))</f>
        <v>428</v>
      </c>
      <c r="W113" s="282"/>
      <c r="X113" s="282">
        <f t="shared" ca="1" si="4"/>
        <v>0</v>
      </c>
      <c r="Y113" s="282"/>
      <c r="Z113" s="282"/>
      <c r="AB113" s="284" t="str">
        <f t="shared" ca="1" si="5"/>
        <v>TinMinsur</v>
      </c>
    </row>
    <row r="114" spans="1:28" s="283" customFormat="1" ht="76.5">
      <c r="A114" s="345" t="s">
        <v>885</v>
      </c>
      <c r="B114" s="236" t="str">
        <f ca="1">IF(LEN(A114)=0,"",INDEX('Smelter Look-up'!$A:$A,MATCH($A114,'Smelter Look-up'!$E:$E,0)))</f>
        <v>Tin</v>
      </c>
      <c r="C114" s="242" t="str">
        <f ca="1">IF(LEN(A114)=0,"",INDEX('Smelter Look-up'!$C:$C,MATCH($A114,'Smelter Look-up'!$E:$E,0)))</f>
        <v>Mitsubishi Materials Corporation</v>
      </c>
      <c r="D114" s="236"/>
      <c r="E114" s="236" t="str">
        <f ca="1">IF(ISERROR($V114),"",OFFSET('Smelter Look-up'!$D$4,$V114-4,0)&amp;"")</f>
        <v>JAPAN</v>
      </c>
      <c r="F114" s="236" t="str">
        <f ca="1">IF(ISERROR($V114),"",OFFSET('Smelter Look-up'!$E$4,$V114-4,0))</f>
        <v>CID001191</v>
      </c>
      <c r="G114" s="236" t="str">
        <f ca="1">IF(C114=$X$4,"Enter smelter details", IF(ISERROR($V114),"",OFFSET('Smelter Look-up'!$F$4,$V114-4,0)))</f>
        <v>RMI</v>
      </c>
      <c r="H114" s="237">
        <f ca="1">IF(ISERROR($V114),"",OFFSET('Smelter Look-up'!$G$4,$V114-4,0))</f>
        <v>0</v>
      </c>
      <c r="I114" s="238" t="str">
        <f ca="1">IF(ISERROR($V114),"",OFFSET('Smelter Look-up'!$H$4,$V114-4,0))</f>
        <v>Asago</v>
      </c>
      <c r="J114" s="238" t="str">
        <f ca="1">IF(ISERROR($V114),"",OFFSET('Smelter Look-up'!$I$4,$V114-4,0))</f>
        <v>Hyogo</v>
      </c>
      <c r="K114" s="240"/>
      <c r="L114" s="240"/>
      <c r="M114" s="240"/>
      <c r="N114" s="240"/>
      <c r="O114" s="240"/>
      <c r="P114" s="239"/>
      <c r="Q114" s="241"/>
      <c r="R114" s="236" t="str">
        <f ca="1">IF(ISERROR($V114),"",OFFSET('Smelter Look-up'!$C$4,$V114-4,0)&amp;"")</f>
        <v>Mitsubishi Materials Corporation</v>
      </c>
      <c r="S114" s="250" t="str">
        <f t="shared" ca="1" si="3"/>
        <v>JP</v>
      </c>
      <c r="T114" s="250" t="str">
        <f ca="1">IF(B114="","",IF(ISERROR(MATCH($J114,SorP!$B$1:$B$6230,0)),"",INDIRECT("'SorP'!$A$"&amp;MATCH($J114,SorP!$B$1:$B$6230,0))))</f>
        <v>JP-28</v>
      </c>
      <c r="U114" s="280"/>
      <c r="V114" s="281">
        <f ca="1">IF(C114="",NA(),MATCH($B114&amp;$C114,'Smelter Look-up'!$J:$J,0))</f>
        <v>429</v>
      </c>
      <c r="W114" s="282"/>
      <c r="X114" s="282">
        <f t="shared" ca="1" si="4"/>
        <v>0</v>
      </c>
      <c r="Y114" s="282"/>
      <c r="Z114" s="282"/>
      <c r="AB114" s="284" t="str">
        <f t="shared" ca="1" si="5"/>
        <v>TinMitsubishi Materials Corporation</v>
      </c>
    </row>
    <row r="115" spans="1:28" s="283" customFormat="1" ht="76.5">
      <c r="A115" s="345" t="s">
        <v>882</v>
      </c>
      <c r="B115" s="236" t="str">
        <f ca="1">IF(LEN(A115)=0,"",INDEX('Smelter Look-up'!$A:$A,MATCH($A115,'Smelter Look-up'!$E:$E,0)))</f>
        <v>Tin</v>
      </c>
      <c r="C115" s="242" t="str">
        <f ca="1">IF(LEN(A115)=0,"",INDEX('Smelter Look-up'!$C:$C,MATCH($A115,'Smelter Look-up'!$E:$E,0)))</f>
        <v>Malaysia Smelting Corporation (MSC)</v>
      </c>
      <c r="D115" s="236"/>
      <c r="E115" s="236" t="str">
        <f ca="1">IF(ISERROR($V115),"",OFFSET('Smelter Look-up'!$D$4,$V115-4,0)&amp;"")</f>
        <v>MALAYSIA</v>
      </c>
      <c r="F115" s="236" t="str">
        <f ca="1">IF(ISERROR($V115),"",OFFSET('Smelter Look-up'!$E$4,$V115-4,0))</f>
        <v>CID001105</v>
      </c>
      <c r="G115" s="236" t="str">
        <f ca="1">IF(C115=$X$4,"Enter smelter details", IF(ISERROR($V115),"",OFFSET('Smelter Look-up'!$F$4,$V115-4,0)))</f>
        <v>RMI</v>
      </c>
      <c r="H115" s="237">
        <f ca="1">IF(ISERROR($V115),"",OFFSET('Smelter Look-up'!$G$4,$V115-4,0))</f>
        <v>0</v>
      </c>
      <c r="I115" s="238" t="str">
        <f ca="1">IF(ISERROR($V115),"",OFFSET('Smelter Look-up'!$H$4,$V115-4,0))</f>
        <v>Butterworth</v>
      </c>
      <c r="J115" s="238" t="str">
        <f ca="1">IF(ISERROR($V115),"",OFFSET('Smelter Look-up'!$I$4,$V115-4,0))</f>
        <v>Pulau Pinang</v>
      </c>
      <c r="K115" s="240"/>
      <c r="L115" s="240"/>
      <c r="M115" s="240"/>
      <c r="N115" s="240"/>
      <c r="O115" s="240"/>
      <c r="P115" s="239"/>
      <c r="Q115" s="241"/>
      <c r="R115" s="236" t="str">
        <f ca="1">IF(ISERROR($V115),"",OFFSET('Smelter Look-up'!$C$4,$V115-4,0)&amp;"")</f>
        <v>Malaysia Smelting Corporation (MSC)</v>
      </c>
      <c r="S115" s="250" t="str">
        <f t="shared" ca="1" si="3"/>
        <v>MY</v>
      </c>
      <c r="T115" s="250" t="str">
        <f ca="1">IF(B115="","",IF(ISERROR(MATCH($J115,SorP!$B$1:$B$6230,0)),"",INDIRECT("'SorP'!$A$"&amp;MATCH($J115,SorP!$B$1:$B$6230,0))))</f>
        <v>MY-07</v>
      </c>
      <c r="U115" s="280"/>
      <c r="V115" s="281">
        <f ca="1">IF(C115="",NA(),MATCH($B115&amp;$C115,'Smelter Look-up'!$J:$J,0))</f>
        <v>418</v>
      </c>
      <c r="W115" s="282"/>
      <c r="X115" s="282">
        <f t="shared" ca="1" si="4"/>
        <v>0</v>
      </c>
      <c r="Y115" s="282"/>
      <c r="Z115" s="282"/>
      <c r="AB115" s="284" t="str">
        <f t="shared" ca="1" si="5"/>
        <v>TinMalaysia Smelting Corporation (MSC)</v>
      </c>
    </row>
    <row r="116" spans="1:28" s="283" customFormat="1" ht="63.75">
      <c r="A116" s="345" t="s">
        <v>888</v>
      </c>
      <c r="B116" s="236" t="str">
        <f ca="1">IF(LEN(A116)=0,"",INDEX('Smelter Look-up'!$A:$A,MATCH($A116,'Smelter Look-up'!$E:$E,0)))</f>
        <v>Tin</v>
      </c>
      <c r="C116" s="242" t="str">
        <f ca="1">IF(LEN(A116)=0,"",INDEX('Smelter Look-up'!$C:$C,MATCH($A116,'Smelter Look-up'!$E:$E,0)))</f>
        <v>Operaciones Metalurgical S.A.</v>
      </c>
      <c r="D116" s="236"/>
      <c r="E116" s="236" t="str">
        <f ca="1">IF(ISERROR($V116),"",OFFSET('Smelter Look-up'!$D$4,$V116-4,0)&amp;"")</f>
        <v>BOLIVIA (PLURINATIONAL STATE OF)</v>
      </c>
      <c r="F116" s="236" t="str">
        <f ca="1">IF(ISERROR($V116),"",OFFSET('Smelter Look-up'!$E$4,$V116-4,0))</f>
        <v>CID001337</v>
      </c>
      <c r="G116" s="236" t="str">
        <f ca="1">IF(C116=$X$4,"Enter smelter details", IF(ISERROR($V116),"",OFFSET('Smelter Look-up'!$F$4,$V116-4,0)))</f>
        <v>RMI</v>
      </c>
      <c r="H116" s="237">
        <f ca="1">IF(ISERROR($V116),"",OFFSET('Smelter Look-up'!$G$4,$V116-4,0))</f>
        <v>0</v>
      </c>
      <c r="I116" s="238" t="str">
        <f ca="1">IF(ISERROR($V116),"",OFFSET('Smelter Look-up'!$H$4,$V116-4,0))</f>
        <v>Oruro</v>
      </c>
      <c r="J116" s="238" t="str">
        <f ca="1">IF(ISERROR($V116),"",OFFSET('Smelter Look-up'!$I$4,$V116-4,0))</f>
        <v>Oruro</v>
      </c>
      <c r="K116" s="240"/>
      <c r="L116" s="240"/>
      <c r="M116" s="240"/>
      <c r="N116" s="240"/>
      <c r="O116" s="240"/>
      <c r="P116" s="239"/>
      <c r="Q116" s="241"/>
      <c r="R116" s="236" t="str">
        <f ca="1">IF(ISERROR($V116),"",OFFSET('Smelter Look-up'!$C$4,$V116-4,0)&amp;"")</f>
        <v>Operaciones Metalurgical S.A.</v>
      </c>
      <c r="S116" s="250" t="str">
        <f t="shared" ca="1" si="3"/>
        <v>BO</v>
      </c>
      <c r="T116" s="250" t="str">
        <f ca="1">IF(B116="","",IF(ISERROR(MATCH($J116,SorP!$B$1:$B$6230,0)),"",INDIRECT("'SorP'!$A$"&amp;MATCH($J116,SorP!$B$1:$B$6230,0))))</f>
        <v>BO-O</v>
      </c>
      <c r="U116" s="280"/>
      <c r="V116" s="281">
        <f ca="1">IF(C116="",NA(),MATCH($B116&amp;$C116,'Smelter Look-up'!$J:$J,0))</f>
        <v>438</v>
      </c>
      <c r="W116" s="282"/>
      <c r="X116" s="282">
        <f t="shared" ca="1" si="4"/>
        <v>0</v>
      </c>
      <c r="Y116" s="282"/>
      <c r="Z116" s="282"/>
      <c r="AB116" s="284" t="str">
        <f t="shared" ca="1" si="5"/>
        <v>TinOperaciones Metalurgical S.A.</v>
      </c>
    </row>
    <row r="117" spans="1:28" s="283" customFormat="1" ht="63.75">
      <c r="A117" s="345" t="s">
        <v>889</v>
      </c>
      <c r="B117" s="236" t="str">
        <f ca="1">IF(LEN(A117)=0,"",INDEX('Smelter Look-up'!$A:$A,MATCH($A117,'Smelter Look-up'!$E:$E,0)))</f>
        <v>Tin</v>
      </c>
      <c r="C117" s="242" t="str">
        <f ca="1">IF(LEN(A117)=0,"",INDEX('Smelter Look-up'!$C:$C,MATCH($A117,'Smelter Look-up'!$E:$E,0)))</f>
        <v>PT Artha Cipta Langgeng</v>
      </c>
      <c r="D117" s="236"/>
      <c r="E117" s="236" t="str">
        <f ca="1">IF(ISERROR($V117),"",OFFSET('Smelter Look-up'!$D$4,$V117-4,0)&amp;"")</f>
        <v>INDONESIA</v>
      </c>
      <c r="F117" s="236" t="str">
        <f ca="1">IF(ISERROR($V117),"",OFFSET('Smelter Look-up'!$E$4,$V117-4,0))</f>
        <v>CID001399</v>
      </c>
      <c r="G117" s="236" t="str">
        <f ca="1">IF(C117=$X$4,"Enter smelter details", IF(ISERROR($V117),"",OFFSET('Smelter Look-up'!$F$4,$V117-4,0)))</f>
        <v>RMI</v>
      </c>
      <c r="H117" s="237">
        <f ca="1">IF(ISERROR($V117),"",OFFSET('Smelter Look-up'!$G$4,$V117-4,0))</f>
        <v>0</v>
      </c>
      <c r="I117" s="238" t="str">
        <f ca="1">IF(ISERROR($V117),"",OFFSET('Smelter Look-up'!$H$4,$V117-4,0))</f>
        <v>Sungailiat</v>
      </c>
      <c r="J117" s="238" t="str">
        <f ca="1">IF(ISERROR($V117),"",OFFSET('Smelter Look-up'!$I$4,$V117-4,0))</f>
        <v>Kepulauan Bangka Belitung</v>
      </c>
      <c r="K117" s="240"/>
      <c r="L117" s="240"/>
      <c r="M117" s="240"/>
      <c r="N117" s="240"/>
      <c r="O117" s="240"/>
      <c r="P117" s="239"/>
      <c r="Q117" s="241"/>
      <c r="R117" s="236" t="str">
        <f ca="1">IF(ISERROR($V117),"",OFFSET('Smelter Look-up'!$C$4,$V117-4,0)&amp;"")</f>
        <v>PT Artha Cipta Langgeng</v>
      </c>
      <c r="S117" s="250" t="str">
        <f t="shared" ca="1" si="3"/>
        <v>ID</v>
      </c>
      <c r="T117" s="250" t="str">
        <f ca="1">IF(B117="","",IF(ISERROR(MATCH($J117,SorP!$B$1:$B$6230,0)),"",INDIRECT("'SorP'!$A$"&amp;MATCH($J117,SorP!$B$1:$B$6230,0))))</f>
        <v>ID-BB</v>
      </c>
      <c r="U117" s="280"/>
      <c r="V117" s="281">
        <f ca="1">IF(C117="",NA(),MATCH($B117&amp;$C117,'Smelter Look-up'!$J:$J,0))</f>
        <v>442</v>
      </c>
      <c r="W117" s="282"/>
      <c r="X117" s="282">
        <f t="shared" ca="1" si="4"/>
        <v>0</v>
      </c>
      <c r="Y117" s="282"/>
      <c r="Z117" s="282"/>
      <c r="AB117" s="284" t="str">
        <f t="shared" ca="1" si="5"/>
        <v>TinPT Artha Cipta Langgeng</v>
      </c>
    </row>
    <row r="118" spans="1:28" s="283" customFormat="1" ht="51">
      <c r="A118" s="345" t="s">
        <v>890</v>
      </c>
      <c r="B118" s="236" t="str">
        <f ca="1">IF(LEN(A118)=0,"",INDEX('Smelter Look-up'!$A:$A,MATCH($A118,'Smelter Look-up'!$E:$E,0)))</f>
        <v>Tin</v>
      </c>
      <c r="C118" s="242" t="str">
        <f ca="1">IF(LEN(A118)=0,"",INDEX('Smelter Look-up'!$C:$C,MATCH($A118,'Smelter Look-up'!$E:$E,0)))</f>
        <v>PT Babel Inti Perkasa</v>
      </c>
      <c r="D118" s="236"/>
      <c r="E118" s="236" t="str">
        <f ca="1">IF(ISERROR($V118),"",OFFSET('Smelter Look-up'!$D$4,$V118-4,0)&amp;"")</f>
        <v>INDONESIA</v>
      </c>
      <c r="F118" s="236" t="str">
        <f ca="1">IF(ISERROR($V118),"",OFFSET('Smelter Look-up'!$E$4,$V118-4,0))</f>
        <v>CID001402</v>
      </c>
      <c r="G118" s="236" t="str">
        <f ca="1">IF(C118=$X$4,"Enter smelter details", IF(ISERROR($V118),"",OFFSET('Smelter Look-up'!$F$4,$V118-4,0)))</f>
        <v>RMI</v>
      </c>
      <c r="H118" s="237">
        <f ca="1">IF(ISERROR($V118),"",OFFSET('Smelter Look-up'!$G$4,$V118-4,0))</f>
        <v>0</v>
      </c>
      <c r="I118" s="238" t="str">
        <f ca="1">IF(ISERROR($V118),"",OFFSET('Smelter Look-up'!$H$4,$V118-4,0))</f>
        <v>Lintang</v>
      </c>
      <c r="J118" s="238" t="str">
        <f ca="1">IF(ISERROR($V118),"",OFFSET('Smelter Look-up'!$I$4,$V118-4,0))</f>
        <v>Kepulauan Bangka Belitung</v>
      </c>
      <c r="K118" s="240"/>
      <c r="L118" s="240"/>
      <c r="M118" s="240"/>
      <c r="N118" s="240"/>
      <c r="O118" s="240"/>
      <c r="P118" s="239"/>
      <c r="Q118" s="241"/>
      <c r="R118" s="236" t="str">
        <f ca="1">IF(ISERROR($V118),"",OFFSET('Smelter Look-up'!$C$4,$V118-4,0)&amp;"")</f>
        <v>PT Babel Inti Perkasa</v>
      </c>
      <c r="S118" s="250" t="str">
        <f t="shared" ca="1" si="3"/>
        <v>ID</v>
      </c>
      <c r="T118" s="250" t="str">
        <f ca="1">IF(B118="","",IF(ISERROR(MATCH($J118,SorP!$B$1:$B$6230,0)),"",INDIRECT("'SorP'!$A$"&amp;MATCH($J118,SorP!$B$1:$B$6230,0))))</f>
        <v>ID-BB</v>
      </c>
      <c r="U118" s="280"/>
      <c r="V118" s="281">
        <f ca="1">IF(C118="",NA(),MATCH($B118&amp;$C118,'Smelter Look-up'!$J:$J,0))</f>
        <v>444</v>
      </c>
      <c r="W118" s="282"/>
      <c r="X118" s="282">
        <f t="shared" ca="1" si="4"/>
        <v>0</v>
      </c>
      <c r="Y118" s="282"/>
      <c r="Z118" s="282"/>
      <c r="AB118" s="284" t="str">
        <f t="shared" ca="1" si="5"/>
        <v>TinPT Babel Inti Perkasa</v>
      </c>
    </row>
    <row r="119" spans="1:28" s="283" customFormat="1" ht="38.25">
      <c r="A119" s="345" t="s">
        <v>893</v>
      </c>
      <c r="B119" s="236" t="str">
        <f ca="1">IF(LEN(A119)=0,"",INDEX('Smelter Look-up'!$A:$A,MATCH($A119,'Smelter Look-up'!$E:$E,0)))</f>
        <v>Tin</v>
      </c>
      <c r="C119" s="242" t="str">
        <f ca="1">IF(LEN(A119)=0,"",INDEX('Smelter Look-up'!$C:$C,MATCH($A119,'Smelter Look-up'!$E:$E,0)))</f>
        <v>PT Bukit Timah</v>
      </c>
      <c r="D119" s="236"/>
      <c r="E119" s="236" t="str">
        <f ca="1">IF(ISERROR($V119),"",OFFSET('Smelter Look-up'!$D$4,$V119-4,0)&amp;"")</f>
        <v>INDONESIA</v>
      </c>
      <c r="F119" s="236" t="str">
        <f ca="1">IF(ISERROR($V119),"",OFFSET('Smelter Look-up'!$E$4,$V119-4,0))</f>
        <v>CID001428</v>
      </c>
      <c r="G119" s="236" t="str">
        <f ca="1">IF(C119=$X$4,"Enter smelter details", IF(ISERROR($V119),"",OFFSET('Smelter Look-up'!$F$4,$V119-4,0)))</f>
        <v>RMI</v>
      </c>
      <c r="H119" s="237">
        <f ca="1">IF(ISERROR($V119),"",OFFSET('Smelter Look-up'!$G$4,$V119-4,0))</f>
        <v>0</v>
      </c>
      <c r="I119" s="238" t="str">
        <f ca="1">IF(ISERROR($V119),"",OFFSET('Smelter Look-up'!$H$4,$V119-4,0))</f>
        <v>Pangkal Pinang</v>
      </c>
      <c r="J119" s="238" t="str">
        <f ca="1">IF(ISERROR($V119),"",OFFSET('Smelter Look-up'!$I$4,$V119-4,0))</f>
        <v>Kepulauan Bangka Belitung</v>
      </c>
      <c r="K119" s="240"/>
      <c r="L119" s="240"/>
      <c r="M119" s="240"/>
      <c r="N119" s="240"/>
      <c r="O119" s="240"/>
      <c r="P119" s="239"/>
      <c r="Q119" s="241"/>
      <c r="R119" s="236" t="str">
        <f ca="1">IF(ISERROR($V119),"",OFFSET('Smelter Look-up'!$C$4,$V119-4,0)&amp;"")</f>
        <v>PT Bukit Timah</v>
      </c>
      <c r="S119" s="250" t="str">
        <f t="shared" ca="1" si="3"/>
        <v>ID</v>
      </c>
      <c r="T119" s="250" t="str">
        <f ca="1">IF(B119="","",IF(ISERROR(MATCH($J119,SorP!$B$1:$B$6230,0)),"",INDIRECT("'SorP'!$A$"&amp;MATCH($J119,SorP!$B$1:$B$6230,0))))</f>
        <v>ID-BB</v>
      </c>
      <c r="U119" s="280"/>
      <c r="V119" s="281">
        <f ca="1">IF(C119="",NA(),MATCH($B119&amp;$C119,'Smelter Look-up'!$J:$J,0))</f>
        <v>449</v>
      </c>
      <c r="W119" s="282"/>
      <c r="X119" s="282">
        <f t="shared" ca="1" si="4"/>
        <v>0</v>
      </c>
      <c r="Y119" s="282"/>
      <c r="Z119" s="282"/>
      <c r="AB119" s="284" t="str">
        <f t="shared" ca="1" si="5"/>
        <v>TinPT Bukit Timah</v>
      </c>
    </row>
    <row r="120" spans="1:28" s="283" customFormat="1" ht="38.25">
      <c r="A120" s="345" t="s">
        <v>894</v>
      </c>
      <c r="B120" s="236" t="str">
        <f ca="1">IF(LEN(A120)=0,"",INDEX('Smelter Look-up'!$A:$A,MATCH($A120,'Smelter Look-up'!$E:$E,0)))</f>
        <v>Tin</v>
      </c>
      <c r="C120" s="242" t="str">
        <f ca="1">IF(LEN(A120)=0,"",INDEX('Smelter Look-up'!$C:$C,MATCH($A120,'Smelter Look-up'!$E:$E,0)))</f>
        <v>PT DS Jaya Abadi</v>
      </c>
      <c r="D120" s="236"/>
      <c r="E120" s="236" t="str">
        <f ca="1">IF(ISERROR($V120),"",OFFSET('Smelter Look-up'!$D$4,$V120-4,0)&amp;"")</f>
        <v>INDONESIA</v>
      </c>
      <c r="F120" s="236" t="str">
        <f ca="1">IF(ISERROR($V120),"",OFFSET('Smelter Look-up'!$E$4,$V120-4,0))</f>
        <v>CID001434</v>
      </c>
      <c r="G120" s="236" t="str">
        <f ca="1">IF(C120=$X$4,"Enter smelter details", IF(ISERROR($V120),"",OFFSET('Smelter Look-up'!$F$4,$V120-4,0)))</f>
        <v>RMI</v>
      </c>
      <c r="H120" s="237">
        <f ca="1">IF(ISERROR($V120),"",OFFSET('Smelter Look-up'!$G$4,$V120-4,0))</f>
        <v>0</v>
      </c>
      <c r="I120" s="238" t="str">
        <f ca="1">IF(ISERROR($V120),"",OFFSET('Smelter Look-up'!$H$4,$V120-4,0))</f>
        <v>Pangkal Pinang</v>
      </c>
      <c r="J120" s="238" t="str">
        <f ca="1">IF(ISERROR($V120),"",OFFSET('Smelter Look-up'!$I$4,$V120-4,0))</f>
        <v>Kepulauan Bangka Belitung</v>
      </c>
      <c r="K120" s="240"/>
      <c r="L120" s="240"/>
      <c r="M120" s="240"/>
      <c r="N120" s="240"/>
      <c r="O120" s="240"/>
      <c r="P120" s="239"/>
      <c r="Q120" s="241"/>
      <c r="R120" s="236" t="str">
        <f ca="1">IF(ISERROR($V120),"",OFFSET('Smelter Look-up'!$C$4,$V120-4,0)&amp;"")</f>
        <v>PT DS Jaya Abadi</v>
      </c>
      <c r="S120" s="250" t="str">
        <f t="shared" ca="1" si="3"/>
        <v>ID</v>
      </c>
      <c r="T120" s="250" t="str">
        <f ca="1">IF(B120="","",IF(ISERROR(MATCH($J120,SorP!$B$1:$B$6230,0)),"",INDIRECT("'SorP'!$A$"&amp;MATCH($J120,SorP!$B$1:$B$6230,0))))</f>
        <v>ID-BB</v>
      </c>
      <c r="U120" s="280"/>
      <c r="V120" s="281">
        <f ca="1">IF(C120="",NA(),MATCH($B120&amp;$C120,'Smelter Look-up'!$J:$J,0))</f>
        <v>450</v>
      </c>
      <c r="W120" s="282"/>
      <c r="X120" s="282">
        <f t="shared" ca="1" si="4"/>
        <v>0</v>
      </c>
      <c r="Y120" s="282"/>
      <c r="Z120" s="282"/>
      <c r="AB120" s="284" t="str">
        <f t="shared" ca="1" si="5"/>
        <v>TinPT DS Jaya Abadi</v>
      </c>
    </row>
    <row r="121" spans="1:28" s="283" customFormat="1" ht="51">
      <c r="A121" s="345" t="s">
        <v>895</v>
      </c>
      <c r="B121" s="236" t="str">
        <f ca="1">IF(LEN(A121)=0,"",INDEX('Smelter Look-up'!$A:$A,MATCH($A121,'Smelter Look-up'!$E:$E,0)))</f>
        <v>Tin</v>
      </c>
      <c r="C121" s="242" t="str">
        <f ca="1">IF(LEN(A121)=0,"",INDEX('Smelter Look-up'!$C:$C,MATCH($A121,'Smelter Look-up'!$E:$E,0)))</f>
        <v>PT Eunindo Usaha Mandiri</v>
      </c>
      <c r="D121" s="236"/>
      <c r="E121" s="236" t="str">
        <f ca="1">IF(ISERROR($V121),"",OFFSET('Smelter Look-up'!$D$4,$V121-4,0)&amp;"")</f>
        <v>INDONESIA</v>
      </c>
      <c r="F121" s="236" t="str">
        <f ca="1">IF(ISERROR($V121),"",OFFSET('Smelter Look-up'!$E$4,$V121-4,0))</f>
        <v>CID001438</v>
      </c>
      <c r="G121" s="236" t="str">
        <f ca="1">IF(C121=$X$4,"Enter smelter details", IF(ISERROR($V121),"",OFFSET('Smelter Look-up'!$F$4,$V121-4,0)))</f>
        <v>RMI</v>
      </c>
      <c r="H121" s="237">
        <f ca="1">IF(ISERROR($V121),"",OFFSET('Smelter Look-up'!$G$4,$V121-4,0))</f>
        <v>0</v>
      </c>
      <c r="I121" s="238" t="str">
        <f ca="1">IF(ISERROR($V121),"",OFFSET('Smelter Look-up'!$H$4,$V121-4,0))</f>
        <v>Karimun</v>
      </c>
      <c r="J121" s="238" t="str">
        <f ca="1">IF(ISERROR($V121),"",OFFSET('Smelter Look-up'!$I$4,$V121-4,0))</f>
        <v>Kepulauan Riau</v>
      </c>
      <c r="K121" s="240"/>
      <c r="L121" s="240"/>
      <c r="M121" s="240"/>
      <c r="N121" s="240"/>
      <c r="O121" s="240"/>
      <c r="P121" s="239"/>
      <c r="Q121" s="241"/>
      <c r="R121" s="236" t="str">
        <f ca="1">IF(ISERROR($V121),"",OFFSET('Smelter Look-up'!$C$4,$V121-4,0)&amp;"")</f>
        <v>PT Eunindo Usaha Mandiri</v>
      </c>
      <c r="S121" s="250" t="str">
        <f t="shared" ca="1" si="3"/>
        <v>ID</v>
      </c>
      <c r="T121" s="250" t="str">
        <f ca="1">IF(B121="","",IF(ISERROR(MATCH($J121,SorP!$B$1:$B$6230,0)),"",INDIRECT("'SorP'!$A$"&amp;MATCH($J121,SorP!$B$1:$B$6230,0))))</f>
        <v>ID-KR</v>
      </c>
      <c r="U121" s="280"/>
      <c r="V121" s="281">
        <f ca="1">IF(C121="",NA(),MATCH($B121&amp;$C121,'Smelter Look-up'!$J:$J,0))</f>
        <v>451</v>
      </c>
      <c r="W121" s="282"/>
      <c r="X121" s="282">
        <f t="shared" ca="1" si="4"/>
        <v>0</v>
      </c>
      <c r="Y121" s="282"/>
      <c r="Z121" s="282"/>
      <c r="AB121" s="284" t="str">
        <f t="shared" ca="1" si="5"/>
        <v>TinPT Eunindo Usaha Mandiri</v>
      </c>
    </row>
    <row r="122" spans="1:28" s="283" customFormat="1" ht="51">
      <c r="A122" s="345" t="s">
        <v>897</v>
      </c>
      <c r="B122" s="236" t="str">
        <f ca="1">IF(LEN(A122)=0,"",INDEX('Smelter Look-up'!$A:$A,MATCH($A122,'Smelter Look-up'!$E:$E,0)))</f>
        <v>Tin</v>
      </c>
      <c r="C122" s="242" t="str">
        <f ca="1">IF(LEN(A122)=0,"",INDEX('Smelter Look-up'!$C:$C,MATCH($A122,'Smelter Look-up'!$E:$E,0)))</f>
        <v>PT Mitra Stania Prima</v>
      </c>
      <c r="D122" s="236"/>
      <c r="E122" s="236" t="str">
        <f ca="1">IF(ISERROR($V122),"",OFFSET('Smelter Look-up'!$D$4,$V122-4,0)&amp;"")</f>
        <v>INDONESIA</v>
      </c>
      <c r="F122" s="236" t="str">
        <f ca="1">IF(ISERROR($V122),"",OFFSET('Smelter Look-up'!$E$4,$V122-4,0))</f>
        <v>CID001453</v>
      </c>
      <c r="G122" s="236" t="str">
        <f ca="1">IF(C122=$X$4,"Enter smelter details", IF(ISERROR($V122),"",OFFSET('Smelter Look-up'!$F$4,$V122-4,0)))</f>
        <v>RMI</v>
      </c>
      <c r="H122" s="237">
        <f ca="1">IF(ISERROR($V122),"",OFFSET('Smelter Look-up'!$G$4,$V122-4,0))</f>
        <v>0</v>
      </c>
      <c r="I122" s="238" t="str">
        <f ca="1">IF(ISERROR($V122),"",OFFSET('Smelter Look-up'!$H$4,$V122-4,0))</f>
        <v>Sungailiat</v>
      </c>
      <c r="J122" s="238" t="str">
        <f ca="1">IF(ISERROR($V122),"",OFFSET('Smelter Look-up'!$I$4,$V122-4,0))</f>
        <v>Kepulauan Bangka Belitung</v>
      </c>
      <c r="K122" s="240"/>
      <c r="L122" s="240"/>
      <c r="M122" s="240"/>
      <c r="N122" s="240"/>
      <c r="O122" s="240"/>
      <c r="P122" s="239"/>
      <c r="Q122" s="241"/>
      <c r="R122" s="236" t="str">
        <f ca="1">IF(ISERROR($V122),"",OFFSET('Smelter Look-up'!$C$4,$V122-4,0)&amp;"")</f>
        <v>PT Mitra Stania Prima</v>
      </c>
      <c r="S122" s="250" t="str">
        <f t="shared" ca="1" si="3"/>
        <v>ID</v>
      </c>
      <c r="T122" s="250" t="str">
        <f ca="1">IF(B122="","",IF(ISERROR(MATCH($J122,SorP!$B$1:$B$6230,0)),"",INDIRECT("'SorP'!$A$"&amp;MATCH($J122,SorP!$B$1:$B$6230,0))))</f>
        <v>ID-BB</v>
      </c>
      <c r="U122" s="280"/>
      <c r="V122" s="281">
        <f ca="1">IF(C122="",NA(),MATCH($B122&amp;$C122,'Smelter Look-up'!$J:$J,0))</f>
        <v>459</v>
      </c>
      <c r="W122" s="282"/>
      <c r="X122" s="282">
        <f t="shared" ca="1" si="4"/>
        <v>0</v>
      </c>
      <c r="Y122" s="282"/>
      <c r="Z122" s="282"/>
      <c r="AB122" s="284" t="str">
        <f t="shared" ca="1" si="5"/>
        <v>TinPT Mitra Stania Prima</v>
      </c>
    </row>
    <row r="123" spans="1:28" s="283" customFormat="1" ht="51">
      <c r="A123" s="345" t="s">
        <v>900</v>
      </c>
      <c r="B123" s="236" t="str">
        <f ca="1">IF(LEN(A123)=0,"",INDEX('Smelter Look-up'!$A:$A,MATCH($A123,'Smelter Look-up'!$E:$E,0)))</f>
        <v>Tin</v>
      </c>
      <c r="C123" s="242" t="str">
        <f ca="1">IF(LEN(A123)=0,"",INDEX('Smelter Look-up'!$C:$C,MATCH($A123,'Smelter Look-up'!$E:$E,0)))</f>
        <v>PT Refined Bangka Tin</v>
      </c>
      <c r="D123" s="236"/>
      <c r="E123" s="236" t="str">
        <f ca="1">IF(ISERROR($V123),"",OFFSET('Smelter Look-up'!$D$4,$V123-4,0)&amp;"")</f>
        <v>INDONESIA</v>
      </c>
      <c r="F123" s="236" t="str">
        <f ca="1">IF(ISERROR($V123),"",OFFSET('Smelter Look-up'!$E$4,$V123-4,0))</f>
        <v>CID001460</v>
      </c>
      <c r="G123" s="236" t="str">
        <f ca="1">IF(C123=$X$4,"Enter smelter details", IF(ISERROR($V123),"",OFFSET('Smelter Look-up'!$F$4,$V123-4,0)))</f>
        <v>RMI</v>
      </c>
      <c r="H123" s="237">
        <f ca="1">IF(ISERROR($V123),"",OFFSET('Smelter Look-up'!$G$4,$V123-4,0))</f>
        <v>0</v>
      </c>
      <c r="I123" s="238" t="str">
        <f ca="1">IF(ISERROR($V123),"",OFFSET('Smelter Look-up'!$H$4,$V123-4,0))</f>
        <v>Sungailiat</v>
      </c>
      <c r="J123" s="238" t="str">
        <f ca="1">IF(ISERROR($V123),"",OFFSET('Smelter Look-up'!$I$4,$V123-4,0))</f>
        <v>Kepulauan Bangka Belitung</v>
      </c>
      <c r="K123" s="240"/>
      <c r="L123" s="240"/>
      <c r="M123" s="240"/>
      <c r="N123" s="240"/>
      <c r="O123" s="240"/>
      <c r="P123" s="239"/>
      <c r="Q123" s="241"/>
      <c r="R123" s="236" t="str">
        <f ca="1">IF(ISERROR($V123),"",OFFSET('Smelter Look-up'!$C$4,$V123-4,0)&amp;"")</f>
        <v>PT Refined Bangka Tin</v>
      </c>
      <c r="S123" s="250" t="str">
        <f t="shared" ref="S123:S186" ca="1" si="6">IF(B123="","",IF(ISERROR(MATCH($E123,CL,0)),"Unknown",INDIRECT("'C'!$A$"&amp;MATCH($E123,CL,0)+1)))</f>
        <v>ID</v>
      </c>
      <c r="T123" s="250" t="str">
        <f ca="1">IF(B123="","",IF(ISERROR(MATCH($J123,SorP!$B$1:$B$6230,0)),"",INDIRECT("'SorP'!$A$"&amp;MATCH($J123,SorP!$B$1:$B$6230,0))))</f>
        <v>ID-BB</v>
      </c>
      <c r="U123" s="280"/>
      <c r="V123" s="281">
        <f ca="1">IF(C123="",NA(),MATCH($B123&amp;$C123,'Smelter Look-up'!$J:$J,0))</f>
        <v>463</v>
      </c>
      <c r="W123" s="282"/>
      <c r="X123" s="282">
        <f t="shared" ref="X123:X186" ca="1" si="7">IF(AND(C123="Smelter not listed",OR(LEN(D123)=0,LEN(E123)=0)),1,0)</f>
        <v>0</v>
      </c>
      <c r="Y123" s="282"/>
      <c r="Z123" s="282"/>
      <c r="AB123" s="284" t="str">
        <f t="shared" ref="AB123:AB186" ca="1" si="8">B123&amp;C123</f>
        <v>TinPT Refined Bangka Tin</v>
      </c>
    </row>
    <row r="124" spans="1:28" s="283" customFormat="1" ht="63.75">
      <c r="A124" s="345" t="s">
        <v>901</v>
      </c>
      <c r="B124" s="236" t="str">
        <f ca="1">IF(LEN(A124)=0,"",INDEX('Smelter Look-up'!$A:$A,MATCH($A124,'Smelter Look-up'!$E:$E,0)))</f>
        <v>Tin</v>
      </c>
      <c r="C124" s="242" t="str">
        <f ca="1">IF(LEN(A124)=0,"",INDEX('Smelter Look-up'!$C:$C,MATCH($A124,'Smelter Look-up'!$E:$E,0)))</f>
        <v>PT Sariwiguna Binasentosa</v>
      </c>
      <c r="D124" s="236"/>
      <c r="E124" s="236" t="str">
        <f ca="1">IF(ISERROR($V124),"",OFFSET('Smelter Look-up'!$D$4,$V124-4,0)&amp;"")</f>
        <v>INDONESIA</v>
      </c>
      <c r="F124" s="236" t="str">
        <f ca="1">IF(ISERROR($V124),"",OFFSET('Smelter Look-up'!$E$4,$V124-4,0))</f>
        <v>CID001463</v>
      </c>
      <c r="G124" s="236" t="str">
        <f ca="1">IF(C124=$X$4,"Enter smelter details", IF(ISERROR($V124),"",OFFSET('Smelter Look-up'!$F$4,$V124-4,0)))</f>
        <v>RMI</v>
      </c>
      <c r="H124" s="237">
        <f ca="1">IF(ISERROR($V124),"",OFFSET('Smelter Look-up'!$G$4,$V124-4,0))</f>
        <v>0</v>
      </c>
      <c r="I124" s="238" t="str">
        <f ca="1">IF(ISERROR($V124),"",OFFSET('Smelter Look-up'!$H$4,$V124-4,0))</f>
        <v>Pangkal Pinang</v>
      </c>
      <c r="J124" s="238" t="str">
        <f ca="1">IF(ISERROR($V124),"",OFFSET('Smelter Look-up'!$I$4,$V124-4,0))</f>
        <v>Kepulauan Bangka Belitung</v>
      </c>
      <c r="K124" s="240"/>
      <c r="L124" s="240"/>
      <c r="M124" s="240"/>
      <c r="N124" s="240"/>
      <c r="O124" s="240"/>
      <c r="P124" s="239"/>
      <c r="Q124" s="241"/>
      <c r="R124" s="236" t="str">
        <f ca="1">IF(ISERROR($V124),"",OFFSET('Smelter Look-up'!$C$4,$V124-4,0)&amp;"")</f>
        <v>PT Sariwiguna Binasentosa</v>
      </c>
      <c r="S124" s="250" t="str">
        <f t="shared" ca="1" si="6"/>
        <v>ID</v>
      </c>
      <c r="T124" s="250" t="str">
        <f ca="1">IF(B124="","",IF(ISERROR(MATCH($J124,SorP!$B$1:$B$6230,0)),"",INDIRECT("'SorP'!$A$"&amp;MATCH($J124,SorP!$B$1:$B$6230,0))))</f>
        <v>ID-BB</v>
      </c>
      <c r="U124" s="280"/>
      <c r="V124" s="281">
        <f ca="1">IF(C124="",NA(),MATCH($B124&amp;$C124,'Smelter Look-up'!$J:$J,0))</f>
        <v>464</v>
      </c>
      <c r="W124" s="282"/>
      <c r="X124" s="282">
        <f t="shared" ca="1" si="7"/>
        <v>0</v>
      </c>
      <c r="Y124" s="282"/>
      <c r="Z124" s="282"/>
      <c r="AB124" s="284" t="str">
        <f t="shared" ca="1" si="8"/>
        <v>TinPT Sariwiguna Binasentosa</v>
      </c>
    </row>
    <row r="125" spans="1:28" s="283" customFormat="1" ht="51">
      <c r="A125" s="345" t="s">
        <v>902</v>
      </c>
      <c r="B125" s="236" t="str">
        <f ca="1">IF(LEN(A125)=0,"",INDEX('Smelter Look-up'!$A:$A,MATCH($A125,'Smelter Look-up'!$E:$E,0)))</f>
        <v>Tin</v>
      </c>
      <c r="C125" s="242" t="str">
        <f ca="1">IF(LEN(A125)=0,"",INDEX('Smelter Look-up'!$C:$C,MATCH($A125,'Smelter Look-up'!$E:$E,0)))</f>
        <v>PT Stanindo Inti Perkasa</v>
      </c>
      <c r="D125" s="236"/>
      <c r="E125" s="236" t="str">
        <f ca="1">IF(ISERROR($V125),"",OFFSET('Smelter Look-up'!$D$4,$V125-4,0)&amp;"")</f>
        <v>INDONESIA</v>
      </c>
      <c r="F125" s="236" t="str">
        <f ca="1">IF(ISERROR($V125),"",OFFSET('Smelter Look-up'!$E$4,$V125-4,0))</f>
        <v>CID001468</v>
      </c>
      <c r="G125" s="236" t="str">
        <f ca="1">IF(C125=$X$4,"Enter smelter details", IF(ISERROR($V125),"",OFFSET('Smelter Look-up'!$F$4,$V125-4,0)))</f>
        <v>RMI</v>
      </c>
      <c r="H125" s="237">
        <f ca="1">IF(ISERROR($V125),"",OFFSET('Smelter Look-up'!$G$4,$V125-4,0))</f>
        <v>0</v>
      </c>
      <c r="I125" s="238" t="str">
        <f ca="1">IF(ISERROR($V125),"",OFFSET('Smelter Look-up'!$H$4,$V125-4,0))</f>
        <v>Pangkal Pinang</v>
      </c>
      <c r="J125" s="238" t="str">
        <f ca="1">IF(ISERROR($V125),"",OFFSET('Smelter Look-up'!$I$4,$V125-4,0))</f>
        <v>Kepulauan Bangka Belitung</v>
      </c>
      <c r="K125" s="240"/>
      <c r="L125" s="240"/>
      <c r="M125" s="240"/>
      <c r="N125" s="240"/>
      <c r="O125" s="240"/>
      <c r="P125" s="239"/>
      <c r="Q125" s="241"/>
      <c r="R125" s="236" t="str">
        <f ca="1">IF(ISERROR($V125),"",OFFSET('Smelter Look-up'!$C$4,$V125-4,0)&amp;"")</f>
        <v>PT Stanindo Inti Perkasa</v>
      </c>
      <c r="S125" s="250" t="str">
        <f t="shared" ca="1" si="6"/>
        <v>ID</v>
      </c>
      <c r="T125" s="250" t="str">
        <f ca="1">IF(B125="","",IF(ISERROR(MATCH($J125,SorP!$B$1:$B$6230,0)),"",INDIRECT("'SorP'!$A$"&amp;MATCH($J125,SorP!$B$1:$B$6230,0))))</f>
        <v>ID-BB</v>
      </c>
      <c r="U125" s="280"/>
      <c r="V125" s="281">
        <f ca="1">IF(C125="",NA(),MATCH($B125&amp;$C125,'Smelter Look-up'!$J:$J,0))</f>
        <v>465</v>
      </c>
      <c r="W125" s="282"/>
      <c r="X125" s="282">
        <f t="shared" ca="1" si="7"/>
        <v>0</v>
      </c>
      <c r="Y125" s="282"/>
      <c r="Z125" s="282"/>
      <c r="AB125" s="284" t="str">
        <f t="shared" ca="1" si="8"/>
        <v>TinPT Stanindo Inti Perkasa</v>
      </c>
    </row>
    <row r="126" spans="1:28" s="283" customFormat="1" ht="51">
      <c r="A126" s="345" t="s">
        <v>1539</v>
      </c>
      <c r="B126" s="236" t="str">
        <f ca="1">IF(LEN(A126)=0,"",INDEX('Smelter Look-up'!$A:$A,MATCH($A126,'Smelter Look-up'!$E:$E,0)))</f>
        <v>Tin</v>
      </c>
      <c r="C126" s="242" t="str">
        <f ca="1">IF(LEN(A126)=0,"",INDEX('Smelter Look-up'!$C:$C,MATCH($A126,'Smelter Look-up'!$E:$E,0)))</f>
        <v>PT Sumber Jaya Indah</v>
      </c>
      <c r="D126" s="236"/>
      <c r="E126" s="236" t="str">
        <f ca="1">IF(ISERROR($V126),"",OFFSET('Smelter Look-up'!$D$4,$V126-4,0)&amp;"")</f>
        <v>INDONESIA</v>
      </c>
      <c r="F126" s="236" t="str">
        <f ca="1">IF(ISERROR($V126),"",OFFSET('Smelter Look-up'!$E$4,$V126-4,0))</f>
        <v>CID001471</v>
      </c>
      <c r="G126" s="236" t="str">
        <f ca="1">IF(C126=$X$4,"Enter smelter details", IF(ISERROR($V126),"",OFFSET('Smelter Look-up'!$F$4,$V126-4,0)))</f>
        <v>RMI</v>
      </c>
      <c r="H126" s="237">
        <f ca="1">IF(ISERROR($V126),"",OFFSET('Smelter Look-up'!$G$4,$V126-4,0))</f>
        <v>0</v>
      </c>
      <c r="I126" s="238" t="str">
        <f ca="1">IF(ISERROR($V126),"",OFFSET('Smelter Look-up'!$H$4,$V126-4,0))</f>
        <v>Pangkal Pinang</v>
      </c>
      <c r="J126" s="238" t="str">
        <f ca="1">IF(ISERROR($V126),"",OFFSET('Smelter Look-up'!$I$4,$V126-4,0))</f>
        <v>Kepulauan Bangka Belitung</v>
      </c>
      <c r="K126" s="240"/>
      <c r="L126" s="240"/>
      <c r="M126" s="240"/>
      <c r="N126" s="240"/>
      <c r="O126" s="240"/>
      <c r="P126" s="239"/>
      <c r="Q126" s="241"/>
      <c r="R126" s="236" t="str">
        <f ca="1">IF(ISERROR($V126),"",OFFSET('Smelter Look-up'!$C$4,$V126-4,0)&amp;"")</f>
        <v>PT Sumber Jaya Indah</v>
      </c>
      <c r="S126" s="250" t="str">
        <f t="shared" ca="1" si="6"/>
        <v>ID</v>
      </c>
      <c r="T126" s="250" t="str">
        <f ca="1">IF(B126="","",IF(ISERROR(MATCH($J126,SorP!$B$1:$B$6230,0)),"",INDIRECT("'SorP'!$A$"&amp;MATCH($J126,SorP!$B$1:$B$6230,0))))</f>
        <v>ID-BB</v>
      </c>
      <c r="U126" s="280"/>
      <c r="V126" s="281">
        <f ca="1">IF(C126="",NA(),MATCH($B126&amp;$C126,'Smelter Look-up'!$J:$J,0))</f>
        <v>467</v>
      </c>
      <c r="W126" s="282"/>
      <c r="X126" s="282">
        <f t="shared" ca="1" si="7"/>
        <v>0</v>
      </c>
      <c r="Y126" s="282"/>
      <c r="Z126" s="282"/>
      <c r="AB126" s="284" t="str">
        <f t="shared" ca="1" si="8"/>
        <v>TinPT Sumber Jaya Indah</v>
      </c>
    </row>
    <row r="127" spans="1:28" s="283" customFormat="1" ht="63.75">
      <c r="A127" s="345" t="s">
        <v>903</v>
      </c>
      <c r="B127" s="236" t="str">
        <f ca="1">IF(LEN(A127)=0,"",INDEX('Smelter Look-up'!$A:$A,MATCH($A127,'Smelter Look-up'!$E:$E,0)))</f>
        <v>Tin</v>
      </c>
      <c r="C127" s="242" t="str">
        <f ca="1">IF(LEN(A127)=0,"",INDEX('Smelter Look-up'!$C:$C,MATCH($A127,'Smelter Look-up'!$E:$E,0)))</f>
        <v>PT Timah (Persero) Tbk Mentok</v>
      </c>
      <c r="D127" s="236"/>
      <c r="E127" s="236" t="str">
        <f ca="1">IF(ISERROR($V127),"",OFFSET('Smelter Look-up'!$D$4,$V127-4,0)&amp;"")</f>
        <v>INDONESIA</v>
      </c>
      <c r="F127" s="236" t="str">
        <f ca="1">IF(ISERROR($V127),"",OFFSET('Smelter Look-up'!$E$4,$V127-4,0))</f>
        <v>CID001482</v>
      </c>
      <c r="G127" s="236" t="str">
        <f ca="1">IF(C127=$X$4,"Enter smelter details", IF(ISERROR($V127),"",OFFSET('Smelter Look-up'!$F$4,$V127-4,0)))</f>
        <v>RMI</v>
      </c>
      <c r="H127" s="237">
        <f ca="1">IF(ISERROR($V127),"",OFFSET('Smelter Look-up'!$G$4,$V127-4,0))</f>
        <v>0</v>
      </c>
      <c r="I127" s="238" t="str">
        <f ca="1">IF(ISERROR($V127),"",OFFSET('Smelter Look-up'!$H$4,$V127-4,0))</f>
        <v>Mentok</v>
      </c>
      <c r="J127" s="238" t="str">
        <f ca="1">IF(ISERROR($V127),"",OFFSET('Smelter Look-up'!$I$4,$V127-4,0))</f>
        <v>Kepulauan Bangka Belitung</v>
      </c>
      <c r="K127" s="240"/>
      <c r="L127" s="240"/>
      <c r="M127" s="240"/>
      <c r="N127" s="240"/>
      <c r="O127" s="240"/>
      <c r="P127" s="239"/>
      <c r="Q127" s="241"/>
      <c r="R127" s="236" t="str">
        <f ca="1">IF(ISERROR($V127),"",OFFSET('Smelter Look-up'!$C$4,$V127-4,0)&amp;"")</f>
        <v>PT Timah (Persero) Tbk Mentok</v>
      </c>
      <c r="S127" s="250" t="str">
        <f t="shared" ca="1" si="6"/>
        <v>ID</v>
      </c>
      <c r="T127" s="250" t="str">
        <f ca="1">IF(B127="","",IF(ISERROR(MATCH($J127,SorP!$B$1:$B$6230,0)),"",INDIRECT("'SorP'!$A$"&amp;MATCH($J127,SorP!$B$1:$B$6230,0))))</f>
        <v>ID-BB</v>
      </c>
      <c r="U127" s="280"/>
      <c r="V127" s="281">
        <f ca="1">IF(C127="",NA(),MATCH($B127&amp;$C127,'Smelter Look-up'!$J:$J,0))</f>
        <v>470</v>
      </c>
      <c r="W127" s="282"/>
      <c r="X127" s="282">
        <f t="shared" ca="1" si="7"/>
        <v>0</v>
      </c>
      <c r="Y127" s="282"/>
      <c r="Z127" s="282"/>
      <c r="AB127" s="284" t="str">
        <f t="shared" ca="1" si="8"/>
        <v>TinPT Timah (Persero) Tbk Mentok</v>
      </c>
    </row>
    <row r="128" spans="1:28" s="283" customFormat="1" ht="63.75">
      <c r="A128" s="345" t="s">
        <v>903</v>
      </c>
      <c r="B128" s="236" t="str">
        <f ca="1">IF(LEN(A128)=0,"",INDEX('Smelter Look-up'!$A:$A,MATCH($A128,'Smelter Look-up'!$E:$E,0)))</f>
        <v>Tin</v>
      </c>
      <c r="C128" s="242" t="str">
        <f ca="1">IF(LEN(A128)=0,"",INDEX('Smelter Look-up'!$C:$C,MATCH($A128,'Smelter Look-up'!$E:$E,0)))</f>
        <v>PT Timah (Persero) Tbk Mentok</v>
      </c>
      <c r="D128" s="236"/>
      <c r="E128" s="236" t="str">
        <f ca="1">IF(ISERROR($V128),"",OFFSET('Smelter Look-up'!$D$4,$V128-4,0)&amp;"")</f>
        <v>INDONESIA</v>
      </c>
      <c r="F128" s="236" t="str">
        <f ca="1">IF(ISERROR($V128),"",OFFSET('Smelter Look-up'!$E$4,$V128-4,0))</f>
        <v>CID001482</v>
      </c>
      <c r="G128" s="236" t="str">
        <f ca="1">IF(C128=$X$4,"Enter smelter details", IF(ISERROR($V128),"",OFFSET('Smelter Look-up'!$F$4,$V128-4,0)))</f>
        <v>RMI</v>
      </c>
      <c r="H128" s="237">
        <f ca="1">IF(ISERROR($V128),"",OFFSET('Smelter Look-up'!$G$4,$V128-4,0))</f>
        <v>0</v>
      </c>
      <c r="I128" s="238" t="str">
        <f ca="1">IF(ISERROR($V128),"",OFFSET('Smelter Look-up'!$H$4,$V128-4,0))</f>
        <v>Mentok</v>
      </c>
      <c r="J128" s="238" t="str">
        <f ca="1">IF(ISERROR($V128),"",OFFSET('Smelter Look-up'!$I$4,$V128-4,0))</f>
        <v>Kepulauan Bangka Belitung</v>
      </c>
      <c r="K128" s="240"/>
      <c r="L128" s="240"/>
      <c r="M128" s="240"/>
      <c r="N128" s="240"/>
      <c r="O128" s="240"/>
      <c r="P128" s="239"/>
      <c r="Q128" s="241"/>
      <c r="R128" s="236" t="str">
        <f ca="1">IF(ISERROR($V128),"",OFFSET('Smelter Look-up'!$C$4,$V128-4,0)&amp;"")</f>
        <v>PT Timah (Persero) Tbk Mentok</v>
      </c>
      <c r="S128" s="250" t="str">
        <f t="shared" ca="1" si="6"/>
        <v>ID</v>
      </c>
      <c r="T128" s="250" t="str">
        <f ca="1">IF(B128="","",IF(ISERROR(MATCH($J128,SorP!$B$1:$B$6230,0)),"",INDIRECT("'SorP'!$A$"&amp;MATCH($J128,SorP!$B$1:$B$6230,0))))</f>
        <v>ID-BB</v>
      </c>
      <c r="U128" s="280"/>
      <c r="V128" s="281">
        <f ca="1">IF(C128="",NA(),MATCH($B128&amp;$C128,'Smelter Look-up'!$J:$J,0))</f>
        <v>470</v>
      </c>
      <c r="W128" s="282"/>
      <c r="X128" s="282">
        <f t="shared" ca="1" si="7"/>
        <v>0</v>
      </c>
      <c r="Y128" s="282"/>
      <c r="Z128" s="282"/>
      <c r="AB128" s="284" t="str">
        <f t="shared" ca="1" si="8"/>
        <v>TinPT Timah (Persero) Tbk Mentok</v>
      </c>
    </row>
    <row r="129" spans="1:28" s="283" customFormat="1" ht="51">
      <c r="A129" s="345" t="s">
        <v>904</v>
      </c>
      <c r="B129" s="236" t="str">
        <f ca="1">IF(LEN(A129)=0,"",INDEX('Smelter Look-up'!$A:$A,MATCH($A129,'Smelter Look-up'!$E:$E,0)))</f>
        <v>Tin</v>
      </c>
      <c r="C129" s="242" t="str">
        <f ca="1">IF(LEN(A129)=0,"",INDEX('Smelter Look-up'!$C:$C,MATCH($A129,'Smelter Look-up'!$E:$E,0)))</f>
        <v>PT Tinindo Inter Nusa</v>
      </c>
      <c r="D129" s="236"/>
      <c r="E129" s="236" t="str">
        <f ca="1">IF(ISERROR($V129),"",OFFSET('Smelter Look-up'!$D$4,$V129-4,0)&amp;"")</f>
        <v>INDONESIA</v>
      </c>
      <c r="F129" s="236" t="str">
        <f ca="1">IF(ISERROR($V129),"",OFFSET('Smelter Look-up'!$E$4,$V129-4,0))</f>
        <v>CID001490</v>
      </c>
      <c r="G129" s="236" t="str">
        <f ca="1">IF(C129=$X$4,"Enter smelter details", IF(ISERROR($V129),"",OFFSET('Smelter Look-up'!$F$4,$V129-4,0)))</f>
        <v>RMI</v>
      </c>
      <c r="H129" s="237">
        <f ca="1">IF(ISERROR($V129),"",OFFSET('Smelter Look-up'!$G$4,$V129-4,0))</f>
        <v>0</v>
      </c>
      <c r="I129" s="238" t="str">
        <f ca="1">IF(ISERROR($V129),"",OFFSET('Smelter Look-up'!$H$4,$V129-4,0))</f>
        <v>Pangkal Pinang</v>
      </c>
      <c r="J129" s="238" t="str">
        <f ca="1">IF(ISERROR($V129),"",OFFSET('Smelter Look-up'!$I$4,$V129-4,0))</f>
        <v>Kepulauan Bangka Belitung</v>
      </c>
      <c r="K129" s="240"/>
      <c r="L129" s="240"/>
      <c r="M129" s="240"/>
      <c r="N129" s="240"/>
      <c r="O129" s="240"/>
      <c r="P129" s="239"/>
      <c r="Q129" s="241"/>
      <c r="R129" s="236" t="str">
        <f ca="1">IF(ISERROR($V129),"",OFFSET('Smelter Look-up'!$C$4,$V129-4,0)&amp;"")</f>
        <v>PT Tinindo Inter Nusa</v>
      </c>
      <c r="S129" s="250" t="str">
        <f t="shared" ca="1" si="6"/>
        <v>ID</v>
      </c>
      <c r="T129" s="250" t="str">
        <f ca="1">IF(B129="","",IF(ISERROR(MATCH($J129,SorP!$B$1:$B$6230,0)),"",INDIRECT("'SorP'!$A$"&amp;MATCH($J129,SorP!$B$1:$B$6230,0))))</f>
        <v>ID-BB</v>
      </c>
      <c r="U129" s="280"/>
      <c r="V129" s="281">
        <f ca="1">IF(C129="",NA(),MATCH($B129&amp;$C129,'Smelter Look-up'!$J:$J,0))</f>
        <v>471</v>
      </c>
      <c r="W129" s="282"/>
      <c r="X129" s="282">
        <f t="shared" ca="1" si="7"/>
        <v>0</v>
      </c>
      <c r="Y129" s="282"/>
      <c r="Z129" s="282"/>
      <c r="AB129" s="284" t="str">
        <f t="shared" ca="1" si="8"/>
        <v>TinPT Tinindo Inter Nusa</v>
      </c>
    </row>
    <row r="130" spans="1:28" s="283" customFormat="1" ht="25.5">
      <c r="A130" s="345" t="s">
        <v>908</v>
      </c>
      <c r="B130" s="236" t="str">
        <f ca="1">IF(LEN(A130)=0,"",INDEX('Smelter Look-up'!$A:$A,MATCH($A130,'Smelter Look-up'!$E:$E,0)))</f>
        <v>Tin</v>
      </c>
      <c r="C130" s="242" t="str">
        <f ca="1">IF(LEN(A130)=0,"",INDEX('Smelter Look-up'!$C:$C,MATCH($A130,'Smelter Look-up'!$E:$E,0)))</f>
        <v>Thaisarco</v>
      </c>
      <c r="D130" s="236"/>
      <c r="E130" s="236" t="str">
        <f ca="1">IF(ISERROR($V130),"",OFFSET('Smelter Look-up'!$D$4,$V130-4,0)&amp;"")</f>
        <v>THAILAND</v>
      </c>
      <c r="F130" s="236" t="str">
        <f ca="1">IF(ISERROR($V130),"",OFFSET('Smelter Look-up'!$E$4,$V130-4,0))</f>
        <v>CID001898</v>
      </c>
      <c r="G130" s="236" t="str">
        <f ca="1">IF(C130=$X$4,"Enter smelter details", IF(ISERROR($V130),"",OFFSET('Smelter Look-up'!$F$4,$V130-4,0)))</f>
        <v>RMI</v>
      </c>
      <c r="H130" s="237">
        <f ca="1">IF(ISERROR($V130),"",OFFSET('Smelter Look-up'!$G$4,$V130-4,0))</f>
        <v>0</v>
      </c>
      <c r="I130" s="238" t="str">
        <f ca="1">IF(ISERROR($V130),"",OFFSET('Smelter Look-up'!$H$4,$V130-4,0))</f>
        <v>Amphur Muang</v>
      </c>
      <c r="J130" s="238" t="str">
        <f ca="1">IF(ISERROR($V130),"",OFFSET('Smelter Look-up'!$I$4,$V130-4,0))</f>
        <v>Phuket</v>
      </c>
      <c r="K130" s="240"/>
      <c r="L130" s="240"/>
      <c r="M130" s="240"/>
      <c r="N130" s="240"/>
      <c r="O130" s="240"/>
      <c r="P130" s="239"/>
      <c r="Q130" s="241"/>
      <c r="R130" s="236" t="str">
        <f ca="1">IF(ISERROR($V130),"",OFFSET('Smelter Look-up'!$C$4,$V130-4,0)&amp;"")</f>
        <v>Thaisarco</v>
      </c>
      <c r="S130" s="250" t="str">
        <f t="shared" ca="1" si="6"/>
        <v>TH</v>
      </c>
      <c r="T130" s="250" t="str">
        <f ca="1">IF(B130="","",IF(ISERROR(MATCH($J130,SorP!$B$1:$B$6230,0)),"",INDIRECT("'SorP'!$A$"&amp;MATCH($J130,SorP!$B$1:$B$6230,0))))</f>
        <v>TH-83</v>
      </c>
      <c r="U130" s="280"/>
      <c r="V130" s="281">
        <f ca="1">IF(C130="",NA(),MATCH($B130&amp;$C130,'Smelter Look-up'!$J:$J,0))</f>
        <v>483</v>
      </c>
      <c r="W130" s="282"/>
      <c r="X130" s="282">
        <f t="shared" ca="1" si="7"/>
        <v>0</v>
      </c>
      <c r="Y130" s="282"/>
      <c r="Z130" s="282"/>
      <c r="AB130" s="284" t="str">
        <f t="shared" ca="1" si="8"/>
        <v>TinThaisarco</v>
      </c>
    </row>
    <row r="131" spans="1:28" s="283" customFormat="1" ht="25.5">
      <c r="A131" s="345" t="s">
        <v>908</v>
      </c>
      <c r="B131" s="236" t="str">
        <f ca="1">IF(LEN(A131)=0,"",INDEX('Smelter Look-up'!$A:$A,MATCH($A131,'Smelter Look-up'!$E:$E,0)))</f>
        <v>Tin</v>
      </c>
      <c r="C131" s="242" t="str">
        <f ca="1">IF(LEN(A131)=0,"",INDEX('Smelter Look-up'!$C:$C,MATCH($A131,'Smelter Look-up'!$E:$E,0)))</f>
        <v>Thaisarco</v>
      </c>
      <c r="D131" s="236"/>
      <c r="E131" s="236" t="str">
        <f ca="1">IF(ISERROR($V131),"",OFFSET('Smelter Look-up'!$D$4,$V131-4,0)&amp;"")</f>
        <v>THAILAND</v>
      </c>
      <c r="F131" s="236" t="str">
        <f ca="1">IF(ISERROR($V131),"",OFFSET('Smelter Look-up'!$E$4,$V131-4,0))</f>
        <v>CID001898</v>
      </c>
      <c r="G131" s="236" t="str">
        <f ca="1">IF(C131=$X$4,"Enter smelter details", IF(ISERROR($V131),"",OFFSET('Smelter Look-up'!$F$4,$V131-4,0)))</f>
        <v>RMI</v>
      </c>
      <c r="H131" s="237">
        <f ca="1">IF(ISERROR($V131),"",OFFSET('Smelter Look-up'!$G$4,$V131-4,0))</f>
        <v>0</v>
      </c>
      <c r="I131" s="238" t="str">
        <f ca="1">IF(ISERROR($V131),"",OFFSET('Smelter Look-up'!$H$4,$V131-4,0))</f>
        <v>Amphur Muang</v>
      </c>
      <c r="J131" s="238" t="str">
        <f ca="1">IF(ISERROR($V131),"",OFFSET('Smelter Look-up'!$I$4,$V131-4,0))</f>
        <v>Phuket</v>
      </c>
      <c r="K131" s="240"/>
      <c r="L131" s="240"/>
      <c r="M131" s="240"/>
      <c r="N131" s="240"/>
      <c r="O131" s="240"/>
      <c r="P131" s="239"/>
      <c r="Q131" s="241"/>
      <c r="R131" s="236" t="str">
        <f ca="1">IF(ISERROR($V131),"",OFFSET('Smelter Look-up'!$C$4,$V131-4,0)&amp;"")</f>
        <v>Thaisarco</v>
      </c>
      <c r="S131" s="250" t="str">
        <f t="shared" ca="1" si="6"/>
        <v>TH</v>
      </c>
      <c r="T131" s="250" t="str">
        <f ca="1">IF(B131="","",IF(ISERROR(MATCH($J131,SorP!$B$1:$B$6230,0)),"",INDIRECT("'SorP'!$A$"&amp;MATCH($J131,SorP!$B$1:$B$6230,0))))</f>
        <v>TH-83</v>
      </c>
      <c r="U131" s="280"/>
      <c r="V131" s="281">
        <f ca="1">IF(C131="",NA(),MATCH($B131&amp;$C131,'Smelter Look-up'!$J:$J,0))</f>
        <v>483</v>
      </c>
      <c r="W131" s="282"/>
      <c r="X131" s="282">
        <f t="shared" ca="1" si="7"/>
        <v>0</v>
      </c>
      <c r="Y131" s="282"/>
      <c r="Z131" s="282"/>
      <c r="AB131" s="284" t="str">
        <f t="shared" ca="1" si="8"/>
        <v>TinThaisarco</v>
      </c>
    </row>
    <row r="132" spans="1:28" s="283" customFormat="1" ht="76.5">
      <c r="A132" s="345" t="s">
        <v>909</v>
      </c>
      <c r="B132" s="236" t="str">
        <f ca="1">IF(LEN(A132)=0,"",INDEX('Smelter Look-up'!$A:$A,MATCH($A132,'Smelter Look-up'!$E:$E,0)))</f>
        <v>Tin</v>
      </c>
      <c r="C132" s="242" t="str">
        <f ca="1">IF(LEN(A132)=0,"",INDEX('Smelter Look-up'!$C:$C,MATCH($A132,'Smelter Look-up'!$E:$E,0)))</f>
        <v>White Solder Metalurgia e Mineracao Ltda.</v>
      </c>
      <c r="D132" s="236"/>
      <c r="E132" s="236" t="str">
        <f ca="1">IF(ISERROR($V132),"",OFFSET('Smelter Look-up'!$D$4,$V132-4,0)&amp;"")</f>
        <v>BRAZIL</v>
      </c>
      <c r="F132" s="236" t="str">
        <f ca="1">IF(ISERROR($V132),"",OFFSET('Smelter Look-up'!$E$4,$V132-4,0))</f>
        <v>CID002036</v>
      </c>
      <c r="G132" s="236" t="str">
        <f ca="1">IF(C132=$X$4,"Enter smelter details", IF(ISERROR($V132),"",OFFSET('Smelter Look-up'!$F$4,$V132-4,0)))</f>
        <v>RMI</v>
      </c>
      <c r="H132" s="237">
        <f ca="1">IF(ISERROR($V132),"",OFFSET('Smelter Look-up'!$G$4,$V132-4,0))</f>
        <v>0</v>
      </c>
      <c r="I132" s="238" t="str">
        <f ca="1">IF(ISERROR($V132),"",OFFSET('Smelter Look-up'!$H$4,$V132-4,0))</f>
        <v>Ariquemes</v>
      </c>
      <c r="J132" s="238" t="str">
        <f ca="1">IF(ISERROR($V132),"",OFFSET('Smelter Look-up'!$I$4,$V132-4,0))</f>
        <v>Rondônia</v>
      </c>
      <c r="K132" s="240"/>
      <c r="L132" s="240"/>
      <c r="M132" s="240"/>
      <c r="N132" s="240"/>
      <c r="O132" s="240"/>
      <c r="P132" s="239"/>
      <c r="Q132" s="241"/>
      <c r="R132" s="236" t="str">
        <f ca="1">IF(ISERROR($V132),"",OFFSET('Smelter Look-up'!$C$4,$V132-4,0)&amp;"")</f>
        <v>White Solder Metalurgia e Mineracao Ltda.</v>
      </c>
      <c r="S132" s="250" t="str">
        <f t="shared" ca="1" si="6"/>
        <v>BR</v>
      </c>
      <c r="T132" s="250" t="str">
        <f ca="1">IF(B132="","",IF(ISERROR(MATCH($J132,SorP!$B$1:$B$6230,0)),"",INDIRECT("'SorP'!$A$"&amp;MATCH($J132,SorP!$B$1:$B$6230,0))))</f>
        <v>BR-RO</v>
      </c>
      <c r="U132" s="280"/>
      <c r="V132" s="281">
        <f ca="1">IF(C132="",NA(),MATCH($B132&amp;$C132,'Smelter Look-up'!$J:$J,0))</f>
        <v>490</v>
      </c>
      <c r="W132" s="282"/>
      <c r="X132" s="282">
        <f t="shared" ca="1" si="7"/>
        <v>0</v>
      </c>
      <c r="Y132" s="282"/>
      <c r="Z132" s="282"/>
      <c r="AB132" s="284" t="str">
        <f t="shared" ca="1" si="8"/>
        <v>TinWhite Solder Metalurgia e Mineracao Ltda.</v>
      </c>
    </row>
    <row r="133" spans="1:28" s="283" customFormat="1" ht="102">
      <c r="A133" s="345" t="s">
        <v>910</v>
      </c>
      <c r="B133" s="236" t="str">
        <f ca="1">IF(LEN(A133)=0,"",INDEX('Smelter Look-up'!$A:$A,MATCH($A133,'Smelter Look-up'!$E:$E,0)))</f>
        <v>Tin</v>
      </c>
      <c r="C133" s="242" t="str">
        <f ca="1">IF(LEN(A133)=0,"",INDEX('Smelter Look-up'!$C:$C,MATCH($A133,'Smelter Look-up'!$E:$E,0)))</f>
        <v>Yunnan Chengfeng Non-ferrous Metals Co., Ltd.</v>
      </c>
      <c r="D133" s="236"/>
      <c r="E133" s="236" t="str">
        <f ca="1">IF(ISERROR($V133),"",OFFSET('Smelter Look-up'!$D$4,$V133-4,0)&amp;"")</f>
        <v>CHINA</v>
      </c>
      <c r="F133" s="236" t="str">
        <f ca="1">IF(ISERROR($V133),"",OFFSET('Smelter Look-up'!$E$4,$V133-4,0))</f>
        <v>CID002158</v>
      </c>
      <c r="G133" s="236" t="str">
        <f ca="1">IF(C133=$X$4,"Enter smelter details", IF(ISERROR($V133),"",OFFSET('Smelter Look-up'!$F$4,$V133-4,0)))</f>
        <v>RMI</v>
      </c>
      <c r="H133" s="237">
        <f ca="1">IF(ISERROR($V133),"",OFFSET('Smelter Look-up'!$G$4,$V133-4,0))</f>
        <v>0</v>
      </c>
      <c r="I133" s="238" t="str">
        <f ca="1">IF(ISERROR($V133),"",OFFSET('Smelter Look-up'!$H$4,$V133-4,0))</f>
        <v>Gejiu</v>
      </c>
      <c r="J133" s="238" t="str">
        <f ca="1">IF(ISERROR($V133),"",OFFSET('Smelter Look-up'!$I$4,$V133-4,0))</f>
        <v>Yunnan</v>
      </c>
      <c r="K133" s="240"/>
      <c r="L133" s="240"/>
      <c r="M133" s="240"/>
      <c r="N133" s="240"/>
      <c r="O133" s="240"/>
      <c r="P133" s="239"/>
      <c r="Q133" s="241"/>
      <c r="R133" s="236" t="str">
        <f ca="1">IF(ISERROR($V133),"",OFFSET('Smelter Look-up'!$C$4,$V133-4,0)&amp;"")</f>
        <v>Yunnan Chengfeng Non-ferrous Metals Co., Ltd.</v>
      </c>
      <c r="S133" s="250" t="str">
        <f t="shared" ca="1" si="6"/>
        <v>CN</v>
      </c>
      <c r="T133" s="250" t="str">
        <f ca="1">IF(B133="","",IF(ISERROR(MATCH($J133,SorP!$B$1:$B$6230,0)),"",INDIRECT("'SorP'!$A$"&amp;MATCH($J133,SorP!$B$1:$B$6230,0))))</f>
        <v>CN-53</v>
      </c>
      <c r="U133" s="280"/>
      <c r="V133" s="281">
        <f ca="1">IF(C133="",NA(),MATCH($B133&amp;$C133,'Smelter Look-up'!$J:$J,0))</f>
        <v>498</v>
      </c>
      <c r="W133" s="282"/>
      <c r="X133" s="282">
        <f t="shared" ca="1" si="7"/>
        <v>0</v>
      </c>
      <c r="Y133" s="282"/>
      <c r="Z133" s="282"/>
      <c r="AB133" s="284" t="str">
        <f t="shared" ca="1" si="8"/>
        <v>TinYunnan Chengfeng Non-ferrous Metals Co., Ltd.</v>
      </c>
    </row>
    <row r="134" spans="1:28" s="283" customFormat="1" ht="102">
      <c r="A134" s="345" t="s">
        <v>910</v>
      </c>
      <c r="B134" s="236" t="str">
        <f ca="1">IF(LEN(A134)=0,"",INDEX('Smelter Look-up'!$A:$A,MATCH($A134,'Smelter Look-up'!$E:$E,0)))</f>
        <v>Tin</v>
      </c>
      <c r="C134" s="242" t="str">
        <f ca="1">IF(LEN(A134)=0,"",INDEX('Smelter Look-up'!$C:$C,MATCH($A134,'Smelter Look-up'!$E:$E,0)))</f>
        <v>Yunnan Chengfeng Non-ferrous Metals Co., Ltd.</v>
      </c>
      <c r="D134" s="236"/>
      <c r="E134" s="236" t="str">
        <f ca="1">IF(ISERROR($V134),"",OFFSET('Smelter Look-up'!$D$4,$V134-4,0)&amp;"")</f>
        <v>CHINA</v>
      </c>
      <c r="F134" s="236" t="str">
        <f ca="1">IF(ISERROR($V134),"",OFFSET('Smelter Look-up'!$E$4,$V134-4,0))</f>
        <v>CID002158</v>
      </c>
      <c r="G134" s="236" t="str">
        <f ca="1">IF(C134=$X$4,"Enter smelter details", IF(ISERROR($V134),"",OFFSET('Smelter Look-up'!$F$4,$V134-4,0)))</f>
        <v>RMI</v>
      </c>
      <c r="H134" s="237">
        <f ca="1">IF(ISERROR($V134),"",OFFSET('Smelter Look-up'!$G$4,$V134-4,0))</f>
        <v>0</v>
      </c>
      <c r="I134" s="238" t="str">
        <f ca="1">IF(ISERROR($V134),"",OFFSET('Smelter Look-up'!$H$4,$V134-4,0))</f>
        <v>Gejiu</v>
      </c>
      <c r="J134" s="238" t="str">
        <f ca="1">IF(ISERROR($V134),"",OFFSET('Smelter Look-up'!$I$4,$V134-4,0))</f>
        <v>Yunnan</v>
      </c>
      <c r="K134" s="240"/>
      <c r="L134" s="240"/>
      <c r="M134" s="240"/>
      <c r="N134" s="240"/>
      <c r="O134" s="240"/>
      <c r="P134" s="239"/>
      <c r="Q134" s="241"/>
      <c r="R134" s="236" t="str">
        <f ca="1">IF(ISERROR($V134),"",OFFSET('Smelter Look-up'!$C$4,$V134-4,0)&amp;"")</f>
        <v>Yunnan Chengfeng Non-ferrous Metals Co., Ltd.</v>
      </c>
      <c r="S134" s="250" t="str">
        <f t="shared" ca="1" si="6"/>
        <v>CN</v>
      </c>
      <c r="T134" s="250" t="str">
        <f ca="1">IF(B134="","",IF(ISERROR(MATCH($J134,SorP!$B$1:$B$6230,0)),"",INDIRECT("'SorP'!$A$"&amp;MATCH($J134,SorP!$B$1:$B$6230,0))))</f>
        <v>CN-53</v>
      </c>
      <c r="U134" s="280"/>
      <c r="V134" s="281">
        <f ca="1">IF(C134="",NA(),MATCH($B134&amp;$C134,'Smelter Look-up'!$J:$J,0))</f>
        <v>498</v>
      </c>
      <c r="W134" s="282"/>
      <c r="X134" s="282">
        <f t="shared" ca="1" si="7"/>
        <v>0</v>
      </c>
      <c r="Y134" s="282"/>
      <c r="Z134" s="282"/>
      <c r="AB134" s="284" t="str">
        <f t="shared" ca="1" si="8"/>
        <v>TinYunnan Chengfeng Non-ferrous Metals Co., Ltd.</v>
      </c>
    </row>
    <row r="135" spans="1:28" s="283" customFormat="1" ht="63.75">
      <c r="A135" s="345" t="s">
        <v>911</v>
      </c>
      <c r="B135" s="236" t="str">
        <f ca="1">IF(LEN(A135)=0,"",INDEX('Smelter Look-up'!$A:$A,MATCH($A135,'Smelter Look-up'!$E:$E,0)))</f>
        <v>Tin</v>
      </c>
      <c r="C135" s="242" t="str">
        <f ca="1">IF(LEN(A135)=0,"",INDEX('Smelter Look-up'!$C:$C,MATCH($A135,'Smelter Look-up'!$E:$E,0)))</f>
        <v>Yunnan Tin Company Limited</v>
      </c>
      <c r="D135" s="236"/>
      <c r="E135" s="236" t="str">
        <f ca="1">IF(ISERROR($V135),"",OFFSET('Smelter Look-up'!$D$4,$V135-4,0)&amp;"")</f>
        <v>CHINA</v>
      </c>
      <c r="F135" s="236" t="str">
        <f ca="1">IF(ISERROR($V135),"",OFFSET('Smelter Look-up'!$E$4,$V135-4,0))</f>
        <v>CID002180</v>
      </c>
      <c r="G135" s="236" t="str">
        <f ca="1">IF(C135=$X$4,"Enter smelter details", IF(ISERROR($V135),"",OFFSET('Smelter Look-up'!$F$4,$V135-4,0)))</f>
        <v>RMI</v>
      </c>
      <c r="H135" s="237">
        <f ca="1">IF(ISERROR($V135),"",OFFSET('Smelter Look-up'!$G$4,$V135-4,0))</f>
        <v>0</v>
      </c>
      <c r="I135" s="238" t="str">
        <f ca="1">IF(ISERROR($V135),"",OFFSET('Smelter Look-up'!$H$4,$V135-4,0))</f>
        <v>Gejiu</v>
      </c>
      <c r="J135" s="238" t="str">
        <f ca="1">IF(ISERROR($V135),"",OFFSET('Smelter Look-up'!$I$4,$V135-4,0))</f>
        <v>Yunnan</v>
      </c>
      <c r="K135" s="240"/>
      <c r="L135" s="240"/>
      <c r="M135" s="240"/>
      <c r="N135" s="240"/>
      <c r="O135" s="240"/>
      <c r="P135" s="239"/>
      <c r="Q135" s="241"/>
      <c r="R135" s="236" t="str">
        <f ca="1">IF(ISERROR($V135),"",OFFSET('Smelter Look-up'!$C$4,$V135-4,0)&amp;"")</f>
        <v>Yunnan Tin Company Limited</v>
      </c>
      <c r="S135" s="250" t="str">
        <f t="shared" ca="1" si="6"/>
        <v>CN</v>
      </c>
      <c r="T135" s="250" t="str">
        <f ca="1">IF(B135="","",IF(ISERROR(MATCH($J135,SorP!$B$1:$B$6230,0)),"",INDIRECT("'SorP'!$A$"&amp;MATCH($J135,SorP!$B$1:$B$6230,0))))</f>
        <v>CN-53</v>
      </c>
      <c r="U135" s="280"/>
      <c r="V135" s="281">
        <f ca="1">IF(C135="",NA(),MATCH($B135&amp;$C135,'Smelter Look-up'!$J:$J,0))</f>
        <v>502</v>
      </c>
      <c r="W135" s="282"/>
      <c r="X135" s="282">
        <f t="shared" ca="1" si="7"/>
        <v>0</v>
      </c>
      <c r="Y135" s="282"/>
      <c r="Z135" s="282"/>
      <c r="AB135" s="284" t="str">
        <f t="shared" ca="1" si="8"/>
        <v>TinYunnan Tin Company Limited</v>
      </c>
    </row>
    <row r="136" spans="1:28" s="283" customFormat="1" ht="63.75">
      <c r="A136" s="345" t="s">
        <v>911</v>
      </c>
      <c r="B136" s="236" t="str">
        <f ca="1">IF(LEN(A136)=0,"",INDEX('Smelter Look-up'!$A:$A,MATCH($A136,'Smelter Look-up'!$E:$E,0)))</f>
        <v>Tin</v>
      </c>
      <c r="C136" s="242" t="str">
        <f ca="1">IF(LEN(A136)=0,"",INDEX('Smelter Look-up'!$C:$C,MATCH($A136,'Smelter Look-up'!$E:$E,0)))</f>
        <v>Yunnan Tin Company Limited</v>
      </c>
      <c r="D136" s="236"/>
      <c r="E136" s="236" t="str">
        <f ca="1">IF(ISERROR($V136),"",OFFSET('Smelter Look-up'!$D$4,$V136-4,0)&amp;"")</f>
        <v>CHINA</v>
      </c>
      <c r="F136" s="236" t="str">
        <f ca="1">IF(ISERROR($V136),"",OFFSET('Smelter Look-up'!$E$4,$V136-4,0))</f>
        <v>CID002180</v>
      </c>
      <c r="G136" s="236" t="str">
        <f ca="1">IF(C136=$X$4,"Enter smelter details", IF(ISERROR($V136),"",OFFSET('Smelter Look-up'!$F$4,$V136-4,0)))</f>
        <v>RMI</v>
      </c>
      <c r="H136" s="237">
        <f ca="1">IF(ISERROR($V136),"",OFFSET('Smelter Look-up'!$G$4,$V136-4,0))</f>
        <v>0</v>
      </c>
      <c r="I136" s="238" t="str">
        <f ca="1">IF(ISERROR($V136),"",OFFSET('Smelter Look-up'!$H$4,$V136-4,0))</f>
        <v>Gejiu</v>
      </c>
      <c r="J136" s="238" t="str">
        <f ca="1">IF(ISERROR($V136),"",OFFSET('Smelter Look-up'!$I$4,$V136-4,0))</f>
        <v>Yunnan</v>
      </c>
      <c r="K136" s="240"/>
      <c r="L136" s="240"/>
      <c r="M136" s="240"/>
      <c r="N136" s="240"/>
      <c r="O136" s="240"/>
      <c r="P136" s="239"/>
      <c r="Q136" s="241"/>
      <c r="R136" s="236" t="str">
        <f ca="1">IF(ISERROR($V136),"",OFFSET('Smelter Look-up'!$C$4,$V136-4,0)&amp;"")</f>
        <v>Yunnan Tin Company Limited</v>
      </c>
      <c r="S136" s="250" t="str">
        <f t="shared" ca="1" si="6"/>
        <v>CN</v>
      </c>
      <c r="T136" s="250" t="str">
        <f ca="1">IF(B136="","",IF(ISERROR(MATCH($J136,SorP!$B$1:$B$6230,0)),"",INDIRECT("'SorP'!$A$"&amp;MATCH($J136,SorP!$B$1:$B$6230,0))))</f>
        <v>CN-53</v>
      </c>
      <c r="U136" s="280"/>
      <c r="V136" s="281">
        <f ca="1">IF(C136="",NA(),MATCH($B136&amp;$C136,'Smelter Look-up'!$J:$J,0))</f>
        <v>502</v>
      </c>
      <c r="W136" s="282"/>
      <c r="X136" s="282">
        <f t="shared" ca="1" si="7"/>
        <v>0</v>
      </c>
      <c r="Y136" s="282"/>
      <c r="Z136" s="282"/>
      <c r="AB136" s="284" t="str">
        <f t="shared" ca="1" si="8"/>
        <v>TinYunnan Tin Company Limited</v>
      </c>
    </row>
    <row r="137" spans="1:28" s="283" customFormat="1" ht="76.5">
      <c r="A137" s="345" t="s">
        <v>912</v>
      </c>
      <c r="B137" s="236" t="str">
        <f ca="1">IF(LEN(A137)=0,"",INDEX('Smelter Look-up'!$A:$A,MATCH($A137,'Smelter Look-up'!$E:$E,0)))</f>
        <v>Tungsten</v>
      </c>
      <c r="C137" s="242" t="str">
        <f ca="1">IF(LEN(A137)=0,"",INDEX('Smelter Look-up'!$C:$C,MATCH($A137,'Smelter Look-up'!$E:$E,0)))</f>
        <v>A.L.M.T. TUNGSTEN Corp.</v>
      </c>
      <c r="D137" s="236"/>
      <c r="E137" s="236" t="str">
        <f ca="1">IF(ISERROR($V137),"",OFFSET('Smelter Look-up'!$D$4,$V137-4,0)&amp;"")</f>
        <v>JAPAN</v>
      </c>
      <c r="F137" s="236" t="str">
        <f ca="1">IF(ISERROR($V137),"",OFFSET('Smelter Look-up'!$E$4,$V137-4,0))</f>
        <v>CID000004</v>
      </c>
      <c r="G137" s="236" t="str">
        <f ca="1">IF(C137=$X$4,"Enter smelter details", IF(ISERROR($V137),"",OFFSET('Smelter Look-up'!$F$4,$V137-4,0)))</f>
        <v>RMI</v>
      </c>
      <c r="H137" s="237">
        <f ca="1">IF(ISERROR($V137),"",OFFSET('Smelter Look-up'!$G$4,$V137-4,0))</f>
        <v>0</v>
      </c>
      <c r="I137" s="238" t="str">
        <f ca="1">IF(ISERROR($V137),"",OFFSET('Smelter Look-up'!$H$4,$V137-4,0))</f>
        <v>Toyama City</v>
      </c>
      <c r="J137" s="238" t="str">
        <f ca="1">IF(ISERROR($V137),"",OFFSET('Smelter Look-up'!$I$4,$V137-4,0))</f>
        <v>Toyama</v>
      </c>
      <c r="K137" s="240"/>
      <c r="L137" s="240"/>
      <c r="M137" s="240"/>
      <c r="N137" s="240"/>
      <c r="O137" s="240"/>
      <c r="P137" s="239"/>
      <c r="Q137" s="241"/>
      <c r="R137" s="236" t="str">
        <f ca="1">IF(ISERROR($V137),"",OFFSET('Smelter Look-up'!$C$4,$V137-4,0)&amp;"")</f>
        <v>A.L.M.T. TUNGSTEN Corp.</v>
      </c>
      <c r="S137" s="250" t="str">
        <f t="shared" ca="1" si="6"/>
        <v>JP</v>
      </c>
      <c r="T137" s="250" t="str">
        <f ca="1">IF(B137="","",IF(ISERROR(MATCH($J137,SorP!$B$1:$B$6230,0)),"",INDIRECT("'SorP'!$A$"&amp;MATCH($J137,SorP!$B$1:$B$6230,0))))</f>
        <v>JP-16</v>
      </c>
      <c r="U137" s="280"/>
      <c r="V137" s="281">
        <f ca="1">IF(C137="",NA(),MATCH($B137&amp;$C137,'Smelter Look-up'!$J:$J,0))</f>
        <v>510</v>
      </c>
      <c r="W137" s="282"/>
      <c r="X137" s="282">
        <f t="shared" ca="1" si="7"/>
        <v>0</v>
      </c>
      <c r="Y137" s="282"/>
      <c r="Z137" s="282"/>
      <c r="AB137" s="284" t="str">
        <f t="shared" ca="1" si="8"/>
        <v>TungstenA.L.M.T. TUNGSTEN Corp.</v>
      </c>
    </row>
    <row r="138" spans="1:28" s="283" customFormat="1" ht="63.75">
      <c r="A138" s="345" t="s">
        <v>913</v>
      </c>
      <c r="B138" s="236" t="str">
        <f ca="1">IF(LEN(A138)=0,"",INDEX('Smelter Look-up'!$A:$A,MATCH($A138,'Smelter Look-up'!$E:$E,0)))</f>
        <v>Tungsten</v>
      </c>
      <c r="C138" s="242" t="str">
        <f ca="1">IF(LEN(A138)=0,"",INDEX('Smelter Look-up'!$C:$C,MATCH($A138,'Smelter Look-up'!$E:$E,0)))</f>
        <v>Kennametal Huntsville</v>
      </c>
      <c r="D138" s="236"/>
      <c r="E138" s="236" t="str">
        <f ca="1">IF(ISERROR($V138),"",OFFSET('Smelter Look-up'!$D$4,$V138-4,0)&amp;"")</f>
        <v>UNITED STATES OF AMERICA</v>
      </c>
      <c r="F138" s="236" t="str">
        <f ca="1">IF(ISERROR($V138),"",OFFSET('Smelter Look-up'!$E$4,$V138-4,0))</f>
        <v>CID000105</v>
      </c>
      <c r="G138" s="236" t="str">
        <f ca="1">IF(C138=$X$4,"Enter smelter details", IF(ISERROR($V138),"",OFFSET('Smelter Look-up'!$F$4,$V138-4,0)))</f>
        <v>RMI</v>
      </c>
      <c r="H138" s="237">
        <f ca="1">IF(ISERROR($V138),"",OFFSET('Smelter Look-up'!$G$4,$V138-4,0))</f>
        <v>0</v>
      </c>
      <c r="I138" s="238" t="str">
        <f ca="1">IF(ISERROR($V138),"",OFFSET('Smelter Look-up'!$H$4,$V138-4,0))</f>
        <v>Huntsville</v>
      </c>
      <c r="J138" s="238" t="str">
        <f ca="1">IF(ISERROR($V138),"",OFFSET('Smelter Look-up'!$I$4,$V138-4,0))</f>
        <v>Alabama</v>
      </c>
      <c r="K138" s="240"/>
      <c r="L138" s="240"/>
      <c r="M138" s="240"/>
      <c r="N138" s="240"/>
      <c r="O138" s="240"/>
      <c r="P138" s="239"/>
      <c r="Q138" s="241"/>
      <c r="R138" s="236" t="str">
        <f ca="1">IF(ISERROR($V138),"",OFFSET('Smelter Look-up'!$C$4,$V138-4,0)&amp;"")</f>
        <v>Kennametal Huntsville</v>
      </c>
      <c r="S138" s="250" t="str">
        <f t="shared" ca="1" si="6"/>
        <v>US</v>
      </c>
      <c r="T138" s="250" t="str">
        <f ca="1">IF(B138="","",IF(ISERROR(MATCH($J138,SorP!$B$1:$B$6230,0)),"",INDIRECT("'SorP'!$A$"&amp;MATCH($J138,SorP!$B$1:$B$6230,0))))</f>
        <v>US-AL</v>
      </c>
      <c r="U138" s="280"/>
      <c r="V138" s="281">
        <f ca="1">IF(C138="",NA(),MATCH($B138&amp;$C138,'Smelter Look-up'!$J:$J,0))</f>
        <v>553</v>
      </c>
      <c r="W138" s="282"/>
      <c r="X138" s="282">
        <f t="shared" ca="1" si="7"/>
        <v>0</v>
      </c>
      <c r="Y138" s="282"/>
      <c r="Z138" s="282"/>
      <c r="AB138" s="284" t="str">
        <f t="shared" ca="1" si="8"/>
        <v>TungstenKennametal Huntsville</v>
      </c>
    </row>
    <row r="139" spans="1:28" s="283" customFormat="1" ht="89.25">
      <c r="A139" s="345" t="s">
        <v>914</v>
      </c>
      <c r="B139" s="236" t="str">
        <f ca="1">IF(LEN(A139)=0,"",INDEX('Smelter Look-up'!$A:$A,MATCH($A139,'Smelter Look-up'!$E:$E,0)))</f>
        <v>Tungsten</v>
      </c>
      <c r="C139" s="242" t="str">
        <f ca="1">IF(LEN(A139)=0,"",INDEX('Smelter Look-up'!$C:$C,MATCH($A139,'Smelter Look-up'!$E:$E,0)))</f>
        <v>Guangdong Xianglu Tungsten Co., Ltd.</v>
      </c>
      <c r="D139" s="236"/>
      <c r="E139" s="236" t="str">
        <f ca="1">IF(ISERROR($V139),"",OFFSET('Smelter Look-up'!$D$4,$V139-4,0)&amp;"")</f>
        <v>CHINA</v>
      </c>
      <c r="F139" s="236" t="str">
        <f ca="1">IF(ISERROR($V139),"",OFFSET('Smelter Look-up'!$E$4,$V139-4,0))</f>
        <v>CID000218</v>
      </c>
      <c r="G139" s="236" t="str">
        <f ca="1">IF(C139=$X$4,"Enter smelter details", IF(ISERROR($V139),"",OFFSET('Smelter Look-up'!$F$4,$V139-4,0)))</f>
        <v>RMI</v>
      </c>
      <c r="H139" s="237">
        <f ca="1">IF(ISERROR($V139),"",OFFSET('Smelter Look-up'!$G$4,$V139-4,0))</f>
        <v>0</v>
      </c>
      <c r="I139" s="238" t="str">
        <f ca="1">IF(ISERROR($V139),"",OFFSET('Smelter Look-up'!$H$4,$V139-4,0))</f>
        <v>Chaozhou</v>
      </c>
      <c r="J139" s="238" t="str">
        <f ca="1">IF(ISERROR($V139),"",OFFSET('Smelter Look-up'!$I$4,$V139-4,0))</f>
        <v>Guangdong</v>
      </c>
      <c r="K139" s="240"/>
      <c r="L139" s="240"/>
      <c r="M139" s="240"/>
      <c r="N139" s="240"/>
      <c r="O139" s="240"/>
      <c r="P139" s="239"/>
      <c r="Q139" s="241"/>
      <c r="R139" s="236" t="str">
        <f ca="1">IF(ISERROR($V139),"",OFFSET('Smelter Look-up'!$C$4,$V139-4,0)&amp;"")</f>
        <v>Guangdong Xianglu Tungsten Co., Ltd.</v>
      </c>
      <c r="S139" s="250" t="str">
        <f t="shared" ca="1" si="6"/>
        <v>CN</v>
      </c>
      <c r="T139" s="250" t="str">
        <f ca="1">IF(B139="","",IF(ISERROR(MATCH($J139,SorP!$B$1:$B$6230,0)),"",INDIRECT("'SorP'!$A$"&amp;MATCH($J139,SorP!$B$1:$B$6230,0))))</f>
        <v>CN-44</v>
      </c>
      <c r="U139" s="280"/>
      <c r="V139" s="281">
        <f ca="1">IF(C139="",NA(),MATCH($B139&amp;$C139,'Smelter Look-up'!$J:$J,0))</f>
        <v>530</v>
      </c>
      <c r="W139" s="282"/>
      <c r="X139" s="282">
        <f t="shared" ca="1" si="7"/>
        <v>0</v>
      </c>
      <c r="Y139" s="282"/>
      <c r="Z139" s="282"/>
      <c r="AB139" s="284" t="str">
        <f t="shared" ca="1" si="8"/>
        <v>TungstenGuangdong Xianglu Tungsten Co., Ltd.</v>
      </c>
    </row>
    <row r="140" spans="1:28" s="283" customFormat="1" ht="114.75">
      <c r="A140" s="345" t="s">
        <v>921</v>
      </c>
      <c r="B140" s="236" t="str">
        <f ca="1">IF(LEN(A140)=0,"",INDEX('Smelter Look-up'!$A:$A,MATCH($A140,'Smelter Look-up'!$E:$E,0)))</f>
        <v>Tungsten</v>
      </c>
      <c r="C140" s="242" t="str">
        <f ca="1">IF(LEN(A140)=0,"",INDEX('Smelter Look-up'!$C:$C,MATCH($A140,'Smelter Look-up'!$E:$E,0)))</f>
        <v>Ganzhou Huaxing Tungsten Products Co., Ltd.</v>
      </c>
      <c r="D140" s="236"/>
      <c r="E140" s="236" t="str">
        <f ca="1">IF(ISERROR($V140),"",OFFSET('Smelter Look-up'!$D$4,$V140-4,0)&amp;"")</f>
        <v>CHINA</v>
      </c>
      <c r="F140" s="236" t="str">
        <f ca="1">IF(ISERROR($V140),"",OFFSET('Smelter Look-up'!$E$4,$V140-4,0))</f>
        <v>CID000875</v>
      </c>
      <c r="G140" s="236" t="str">
        <f ca="1">IF(C140=$X$4,"Enter smelter details", IF(ISERROR($V140),"",OFFSET('Smelter Look-up'!$F$4,$V140-4,0)))</f>
        <v>RMI</v>
      </c>
      <c r="H140" s="237">
        <f ca="1">IF(ISERROR($V140),"",OFFSET('Smelter Look-up'!$G$4,$V140-4,0))</f>
        <v>0</v>
      </c>
      <c r="I140" s="238" t="str">
        <f ca="1">IF(ISERROR($V140),"",OFFSET('Smelter Look-up'!$H$4,$V140-4,0))</f>
        <v>Ganzhou</v>
      </c>
      <c r="J140" s="238" t="str">
        <f ca="1">IF(ISERROR($V140),"",OFFSET('Smelter Look-up'!$I$4,$V140-4,0))</f>
        <v>Jiangxi</v>
      </c>
      <c r="K140" s="240"/>
      <c r="L140" s="240"/>
      <c r="M140" s="240"/>
      <c r="N140" s="240"/>
      <c r="O140" s="240"/>
      <c r="P140" s="239"/>
      <c r="Q140" s="241"/>
      <c r="R140" s="236" t="str">
        <f ca="1">IF(ISERROR($V140),"",OFFSET('Smelter Look-up'!$C$4,$V140-4,0)&amp;"")</f>
        <v>Ganzhou Huaxing Tungsten Products Co., Ltd.</v>
      </c>
      <c r="S140" s="250" t="str">
        <f t="shared" ca="1" si="6"/>
        <v>CN</v>
      </c>
      <c r="T140" s="250" t="str">
        <f ca="1">IF(B140="","",IF(ISERROR(MATCH($J140,SorP!$B$1:$B$6230,0)),"",INDIRECT("'SorP'!$A$"&amp;MATCH($J140,SorP!$B$1:$B$6230,0))))</f>
        <v>CN-36</v>
      </c>
      <c r="U140" s="280"/>
      <c r="V140" s="281">
        <f ca="1">IF(C140="",NA(),MATCH($B140&amp;$C140,'Smelter Look-up'!$J:$J,0))</f>
        <v>524</v>
      </c>
      <c r="W140" s="282"/>
      <c r="X140" s="282">
        <f t="shared" ca="1" si="7"/>
        <v>0</v>
      </c>
      <c r="Y140" s="282"/>
      <c r="Z140" s="282"/>
      <c r="AB140" s="284" t="str">
        <f t="shared" ca="1" si="8"/>
        <v>TungstenGanzhou Huaxing Tungsten Products Co., Ltd.</v>
      </c>
    </row>
    <row r="141" spans="1:28" s="283" customFormat="1" ht="102">
      <c r="A141" s="345" t="s">
        <v>915</v>
      </c>
      <c r="B141" s="236" t="str">
        <f ca="1">IF(LEN(A141)=0,"",INDEX('Smelter Look-up'!$A:$A,MATCH($A141,'Smelter Look-up'!$E:$E,0)))</f>
        <v>Tungsten</v>
      </c>
      <c r="C141" s="242" t="str">
        <f ca="1">IF(LEN(A141)=0,"",INDEX('Smelter Look-up'!$C:$C,MATCH($A141,'Smelter Look-up'!$E:$E,0)))</f>
        <v>Chongyi Zhangyuan Tungsten Co., Ltd.</v>
      </c>
      <c r="D141" s="236"/>
      <c r="E141" s="236" t="str">
        <f ca="1">IF(ISERROR($V141),"",OFFSET('Smelter Look-up'!$D$4,$V141-4,0)&amp;"")</f>
        <v>CHINA</v>
      </c>
      <c r="F141" s="236" t="str">
        <f ca="1">IF(ISERROR($V141),"",OFFSET('Smelter Look-up'!$E$4,$V141-4,0))</f>
        <v>CID000258</v>
      </c>
      <c r="G141" s="236" t="str">
        <f ca="1">IF(C141=$X$4,"Enter smelter details", IF(ISERROR($V141),"",OFFSET('Smelter Look-up'!$F$4,$V141-4,0)))</f>
        <v>RMI</v>
      </c>
      <c r="H141" s="237">
        <f ca="1">IF(ISERROR($V141),"",OFFSET('Smelter Look-up'!$G$4,$V141-4,0))</f>
        <v>0</v>
      </c>
      <c r="I141" s="238" t="str">
        <f ca="1">IF(ISERROR($V141),"",OFFSET('Smelter Look-up'!$H$4,$V141-4,0))</f>
        <v>Ganzhou</v>
      </c>
      <c r="J141" s="238" t="str">
        <f ca="1">IF(ISERROR($V141),"",OFFSET('Smelter Look-up'!$I$4,$V141-4,0))</f>
        <v>Jiangxi</v>
      </c>
      <c r="K141" s="240"/>
      <c r="L141" s="240"/>
      <c r="M141" s="240"/>
      <c r="N141" s="240"/>
      <c r="O141" s="240"/>
      <c r="P141" s="239"/>
      <c r="Q141" s="241"/>
      <c r="R141" s="236" t="str">
        <f ca="1">IF(ISERROR($V141),"",OFFSET('Smelter Look-up'!$C$4,$V141-4,0)&amp;"")</f>
        <v>Chongyi Zhangyuan Tungsten Co., Ltd.</v>
      </c>
      <c r="S141" s="250" t="str">
        <f t="shared" ca="1" si="6"/>
        <v>CN</v>
      </c>
      <c r="T141" s="250" t="str">
        <f ca="1">IF(B141="","",IF(ISERROR(MATCH($J141,SorP!$B$1:$B$6230,0)),"",INDIRECT("'SorP'!$A$"&amp;MATCH($J141,SorP!$B$1:$B$6230,0))))</f>
        <v>CN-36</v>
      </c>
      <c r="U141" s="280"/>
      <c r="V141" s="281">
        <f ca="1">IF(C141="",NA(),MATCH($B141&amp;$C141,'Smelter Look-up'!$J:$J,0))</f>
        <v>521</v>
      </c>
      <c r="W141" s="282"/>
      <c r="X141" s="282">
        <f t="shared" ca="1" si="7"/>
        <v>0</v>
      </c>
      <c r="Y141" s="282"/>
      <c r="Z141" s="282"/>
      <c r="AB141" s="284" t="str">
        <f t="shared" ca="1" si="8"/>
        <v>TungstenChongyi Zhangyuan Tungsten Co., Ltd.</v>
      </c>
    </row>
    <row r="142" spans="1:28" s="283" customFormat="1" ht="114.75">
      <c r="A142" s="345" t="s">
        <v>921</v>
      </c>
      <c r="B142" s="236" t="str">
        <f ca="1">IF(LEN(A142)=0,"",INDEX('Smelter Look-up'!$A:$A,MATCH($A142,'Smelter Look-up'!$E:$E,0)))</f>
        <v>Tungsten</v>
      </c>
      <c r="C142" s="242" t="str">
        <f ca="1">IF(LEN(A142)=0,"",INDEX('Smelter Look-up'!$C:$C,MATCH($A142,'Smelter Look-up'!$E:$E,0)))</f>
        <v>Ganzhou Huaxing Tungsten Products Co., Ltd.</v>
      </c>
      <c r="D142" s="236"/>
      <c r="E142" s="236" t="str">
        <f ca="1">IF(ISERROR($V142),"",OFFSET('Smelter Look-up'!$D$4,$V142-4,0)&amp;"")</f>
        <v>CHINA</v>
      </c>
      <c r="F142" s="236" t="str">
        <f ca="1">IF(ISERROR($V142),"",OFFSET('Smelter Look-up'!$E$4,$V142-4,0))</f>
        <v>CID000875</v>
      </c>
      <c r="G142" s="236" t="str">
        <f ca="1">IF(C142=$X$4,"Enter smelter details", IF(ISERROR($V142),"",OFFSET('Smelter Look-up'!$F$4,$V142-4,0)))</f>
        <v>RMI</v>
      </c>
      <c r="H142" s="237">
        <f ca="1">IF(ISERROR($V142),"",OFFSET('Smelter Look-up'!$G$4,$V142-4,0))</f>
        <v>0</v>
      </c>
      <c r="I142" s="238" t="str">
        <f ca="1">IF(ISERROR($V142),"",OFFSET('Smelter Look-up'!$H$4,$V142-4,0))</f>
        <v>Ganzhou</v>
      </c>
      <c r="J142" s="238" t="str">
        <f ca="1">IF(ISERROR($V142),"",OFFSET('Smelter Look-up'!$I$4,$V142-4,0))</f>
        <v>Jiangxi</v>
      </c>
      <c r="K142" s="240"/>
      <c r="L142" s="240"/>
      <c r="M142" s="240"/>
      <c r="N142" s="240"/>
      <c r="O142" s="240"/>
      <c r="P142" s="239"/>
      <c r="Q142" s="241"/>
      <c r="R142" s="236" t="str">
        <f ca="1">IF(ISERROR($V142),"",OFFSET('Smelter Look-up'!$C$4,$V142-4,0)&amp;"")</f>
        <v>Ganzhou Huaxing Tungsten Products Co., Ltd.</v>
      </c>
      <c r="S142" s="250" t="str">
        <f t="shared" ca="1" si="6"/>
        <v>CN</v>
      </c>
      <c r="T142" s="250" t="str">
        <f ca="1">IF(B142="","",IF(ISERROR(MATCH($J142,SorP!$B$1:$B$6230,0)),"",INDIRECT("'SorP'!$A$"&amp;MATCH($J142,SorP!$B$1:$B$6230,0))))</f>
        <v>CN-36</v>
      </c>
      <c r="U142" s="280"/>
      <c r="V142" s="281">
        <f ca="1">IF(C142="",NA(),MATCH($B142&amp;$C142,'Smelter Look-up'!$J:$J,0))</f>
        <v>524</v>
      </c>
      <c r="W142" s="282"/>
      <c r="X142" s="282">
        <f t="shared" ca="1" si="7"/>
        <v>0</v>
      </c>
      <c r="Y142" s="282"/>
      <c r="Z142" s="282"/>
      <c r="AB142" s="284" t="str">
        <f t="shared" ca="1" si="8"/>
        <v>TungstenGanzhou Huaxing Tungsten Products Co., Ltd.</v>
      </c>
    </row>
    <row r="143" spans="1:28" s="283" customFormat="1" ht="76.5">
      <c r="A143" s="345" t="s">
        <v>917</v>
      </c>
      <c r="B143" s="236" t="str">
        <f ca="1">IF(LEN(A143)=0,"",INDEX('Smelter Look-up'!$A:$A,MATCH($A143,'Smelter Look-up'!$E:$E,0)))</f>
        <v>Tungsten</v>
      </c>
      <c r="C143" s="242" t="str">
        <f ca="1">IF(LEN(A143)=0,"",INDEX('Smelter Look-up'!$C:$C,MATCH($A143,'Smelter Look-up'!$E:$E,0)))</f>
        <v>Global Tungsten &amp; Powders Corp.</v>
      </c>
      <c r="D143" s="236"/>
      <c r="E143" s="236" t="str">
        <f ca="1">IF(ISERROR($V143),"",OFFSET('Smelter Look-up'!$D$4,$V143-4,0)&amp;"")</f>
        <v>UNITED STATES OF AMERICA</v>
      </c>
      <c r="F143" s="236" t="str">
        <f ca="1">IF(ISERROR($V143),"",OFFSET('Smelter Look-up'!$E$4,$V143-4,0))</f>
        <v>CID000568</v>
      </c>
      <c r="G143" s="236" t="str">
        <f ca="1">IF(C143=$X$4,"Enter smelter details", IF(ISERROR($V143),"",OFFSET('Smelter Look-up'!$F$4,$V143-4,0)))</f>
        <v>RMI</v>
      </c>
      <c r="H143" s="237">
        <f ca="1">IF(ISERROR($V143),"",OFFSET('Smelter Look-up'!$G$4,$V143-4,0))</f>
        <v>0</v>
      </c>
      <c r="I143" s="238" t="str">
        <f ca="1">IF(ISERROR($V143),"",OFFSET('Smelter Look-up'!$H$4,$V143-4,0))</f>
        <v>Towanda</v>
      </c>
      <c r="J143" s="238" t="str">
        <f ca="1">IF(ISERROR($V143),"",OFFSET('Smelter Look-up'!$I$4,$V143-4,0))</f>
        <v>Pennsylvania</v>
      </c>
      <c r="K143" s="240"/>
      <c r="L143" s="240"/>
      <c r="M143" s="240"/>
      <c r="N143" s="240"/>
      <c r="O143" s="240"/>
      <c r="P143" s="239"/>
      <c r="Q143" s="241"/>
      <c r="R143" s="236" t="str">
        <f ca="1">IF(ISERROR($V143),"",OFFSET('Smelter Look-up'!$C$4,$V143-4,0)&amp;"")</f>
        <v>Global Tungsten &amp; Powders Corp.</v>
      </c>
      <c r="S143" s="250" t="str">
        <f t="shared" ca="1" si="6"/>
        <v>US</v>
      </c>
      <c r="T143" s="250" t="str">
        <f ca="1">IF(B143="","",IF(ISERROR(MATCH($J143,SorP!$B$1:$B$6230,0)),"",INDIRECT("'SorP'!$A$"&amp;MATCH($J143,SorP!$B$1:$B$6230,0))))</f>
        <v>US-PA</v>
      </c>
      <c r="U143" s="280"/>
      <c r="V143" s="281">
        <f ca="1">IF(C143="",NA(),MATCH($B143&amp;$C143,'Smelter Look-up'!$J:$J,0))</f>
        <v>528</v>
      </c>
      <c r="W143" s="282"/>
      <c r="X143" s="282">
        <f t="shared" ca="1" si="7"/>
        <v>0</v>
      </c>
      <c r="Y143" s="282"/>
      <c r="Z143" s="282"/>
      <c r="AB143" s="284" t="str">
        <f t="shared" ca="1" si="8"/>
        <v>TungstenGlobal Tungsten &amp; Powders Corp.</v>
      </c>
    </row>
    <row r="144" spans="1:28" s="283" customFormat="1" ht="63.75">
      <c r="A144" s="345" t="s">
        <v>1596</v>
      </c>
      <c r="B144" s="236" t="str">
        <f ca="1">IF(LEN(A144)=0,"",INDEX('Smelter Look-up'!$A:$A,MATCH($A144,'Smelter Look-up'!$E:$E,0)))</f>
        <v>Tungsten</v>
      </c>
      <c r="C144" s="242" t="str">
        <f ca="1">IF(LEN(A144)=0,"",INDEX('Smelter Look-up'!$C:$C,MATCH($A144,'Smelter Look-up'!$E:$E,0)))</f>
        <v>H.C. Starck Tungsten GmbH</v>
      </c>
      <c r="D144" s="236"/>
      <c r="E144" s="236" t="str">
        <f ca="1">IF(ISERROR($V144),"",OFFSET('Smelter Look-up'!$D$4,$V144-4,0)&amp;"")</f>
        <v>GERMANY</v>
      </c>
      <c r="F144" s="236" t="str">
        <f ca="1">IF(ISERROR($V144),"",OFFSET('Smelter Look-up'!$E$4,$V144-4,0))</f>
        <v>CID002541</v>
      </c>
      <c r="G144" s="236" t="str">
        <f ca="1">IF(C144=$X$4,"Enter smelter details", IF(ISERROR($V144),"",OFFSET('Smelter Look-up'!$F$4,$V144-4,0)))</f>
        <v>RMI</v>
      </c>
      <c r="H144" s="237">
        <f ca="1">IF(ISERROR($V144),"",OFFSET('Smelter Look-up'!$G$4,$V144-4,0))</f>
        <v>0</v>
      </c>
      <c r="I144" s="238" t="str">
        <f ca="1">IF(ISERROR($V144),"",OFFSET('Smelter Look-up'!$H$4,$V144-4,0))</f>
        <v>Goslar</v>
      </c>
      <c r="J144" s="238" t="str">
        <f ca="1">IF(ISERROR($V144),"",OFFSET('Smelter Look-up'!$I$4,$V144-4,0))</f>
        <v>Niedersachsen</v>
      </c>
      <c r="K144" s="240"/>
      <c r="L144" s="240"/>
      <c r="M144" s="240"/>
      <c r="N144" s="240"/>
      <c r="O144" s="240"/>
      <c r="P144" s="239"/>
      <c r="Q144" s="241"/>
      <c r="R144" s="236" t="str">
        <f ca="1">IF(ISERROR($V144),"",OFFSET('Smelter Look-up'!$C$4,$V144-4,0)&amp;"")</f>
        <v>H.C. Starck Tungsten GmbH</v>
      </c>
      <c r="S144" s="250" t="str">
        <f t="shared" ca="1" si="6"/>
        <v>DE</v>
      </c>
      <c r="T144" s="250" t="str">
        <f ca="1">IF(B144="","",IF(ISERROR(MATCH($J144,SorP!$B$1:$B$6230,0)),"",INDIRECT("'SorP'!$A$"&amp;MATCH($J144,SorP!$B$1:$B$6230,0))))</f>
        <v>DE-NI</v>
      </c>
      <c r="U144" s="280"/>
      <c r="V144" s="281">
        <f ca="1">IF(C144="",NA(),MATCH($B144&amp;$C144,'Smelter Look-up'!$J:$J,0))</f>
        <v>532</v>
      </c>
      <c r="W144" s="282"/>
      <c r="X144" s="282">
        <f t="shared" ca="1" si="7"/>
        <v>0</v>
      </c>
      <c r="Y144" s="282"/>
      <c r="Z144" s="282"/>
      <c r="AB144" s="284" t="str">
        <f t="shared" ca="1" si="8"/>
        <v>TungstenH.C. Starck Tungsten GmbH</v>
      </c>
    </row>
    <row r="145" spans="1:28" s="283" customFormat="1" ht="114.75">
      <c r="A145" s="345" t="s">
        <v>919</v>
      </c>
      <c r="B145" s="236" t="str">
        <f ca="1">IF(LEN(A145)=0,"",INDEX('Smelter Look-up'!$A:$A,MATCH($A145,'Smelter Look-up'!$E:$E,0)))</f>
        <v>Tungsten</v>
      </c>
      <c r="C145" s="242" t="str">
        <f ca="1">IF(LEN(A145)=0,"",INDEX('Smelter Look-up'!$C:$C,MATCH($A145,'Smelter Look-up'!$E:$E,0)))</f>
        <v>Hunan Chunchang Nonferrous Metals Co., Ltd.</v>
      </c>
      <c r="D145" s="236"/>
      <c r="E145" s="236" t="str">
        <f ca="1">IF(ISERROR($V145),"",OFFSET('Smelter Look-up'!$D$4,$V145-4,0)&amp;"")</f>
        <v>CHINA</v>
      </c>
      <c r="F145" s="236" t="str">
        <f ca="1">IF(ISERROR($V145),"",OFFSET('Smelter Look-up'!$E$4,$V145-4,0))</f>
        <v>CID000769</v>
      </c>
      <c r="G145" s="236" t="str">
        <f ca="1">IF(C145=$X$4,"Enter smelter details", IF(ISERROR($V145),"",OFFSET('Smelter Look-up'!$F$4,$V145-4,0)))</f>
        <v>RMI</v>
      </c>
      <c r="H145" s="237">
        <f ca="1">IF(ISERROR($V145),"",OFFSET('Smelter Look-up'!$G$4,$V145-4,0))</f>
        <v>0</v>
      </c>
      <c r="I145" s="238" t="str">
        <f ca="1">IF(ISERROR($V145),"",OFFSET('Smelter Look-up'!$H$4,$V145-4,0))</f>
        <v>Hengyang</v>
      </c>
      <c r="J145" s="238" t="str">
        <f ca="1">IF(ISERROR($V145),"",OFFSET('Smelter Look-up'!$I$4,$V145-4,0))</f>
        <v>Hunan</v>
      </c>
      <c r="K145" s="240"/>
      <c r="L145" s="240"/>
      <c r="M145" s="240"/>
      <c r="N145" s="240"/>
      <c r="O145" s="240"/>
      <c r="P145" s="239"/>
      <c r="Q145" s="241"/>
      <c r="R145" s="236" t="str">
        <f ca="1">IF(ISERROR($V145),"",OFFSET('Smelter Look-up'!$C$4,$V145-4,0)&amp;"")</f>
        <v>Hunan Chunchang Nonferrous Metals Co., Ltd.</v>
      </c>
      <c r="S145" s="250" t="str">
        <f t="shared" ca="1" si="6"/>
        <v>CN</v>
      </c>
      <c r="T145" s="250" t="str">
        <f ca="1">IF(B145="","",IF(ISERROR(MATCH($J145,SorP!$B$1:$B$6230,0)),"",INDIRECT("'SorP'!$A$"&amp;MATCH($J145,SorP!$B$1:$B$6230,0))))</f>
        <v>CN-43</v>
      </c>
      <c r="U145" s="280"/>
      <c r="V145" s="281">
        <f ca="1">IF(C145="",NA(),MATCH($B145&amp;$C145,'Smelter Look-up'!$J:$J,0))</f>
        <v>538</v>
      </c>
      <c r="W145" s="282"/>
      <c r="X145" s="282">
        <f t="shared" ca="1" si="7"/>
        <v>0</v>
      </c>
      <c r="Y145" s="282"/>
      <c r="Z145" s="282"/>
      <c r="AB145" s="284" t="str">
        <f t="shared" ca="1" si="8"/>
        <v>TungstenHunan Chunchang Nonferrous Metals Co., Ltd.</v>
      </c>
    </row>
    <row r="146" spans="1:28" s="283" customFormat="1" ht="76.5">
      <c r="A146" s="345" t="s">
        <v>920</v>
      </c>
      <c r="B146" s="236" t="str">
        <f ca="1">IF(LEN(A146)=0,"",INDEX('Smelter Look-up'!$A:$A,MATCH($A146,'Smelter Look-up'!$E:$E,0)))</f>
        <v>Tungsten</v>
      </c>
      <c r="C146" s="242" t="str">
        <f ca="1">IF(LEN(A146)=0,"",INDEX('Smelter Look-up'!$C:$C,MATCH($A146,'Smelter Look-up'!$E:$E,0)))</f>
        <v>Japan New Metals Co., Ltd.</v>
      </c>
      <c r="D146" s="236"/>
      <c r="E146" s="236" t="str">
        <f ca="1">IF(ISERROR($V146),"",OFFSET('Smelter Look-up'!$D$4,$V146-4,0)&amp;"")</f>
        <v>JAPAN</v>
      </c>
      <c r="F146" s="236" t="str">
        <f ca="1">IF(ISERROR($V146),"",OFFSET('Smelter Look-up'!$E$4,$V146-4,0))</f>
        <v>CID000825</v>
      </c>
      <c r="G146" s="236" t="str">
        <f ca="1">IF(C146=$X$4,"Enter smelter details", IF(ISERROR($V146),"",OFFSET('Smelter Look-up'!$F$4,$V146-4,0)))</f>
        <v>RMI</v>
      </c>
      <c r="H146" s="237">
        <f ca="1">IF(ISERROR($V146),"",OFFSET('Smelter Look-up'!$G$4,$V146-4,0))</f>
        <v>0</v>
      </c>
      <c r="I146" s="238" t="str">
        <f ca="1">IF(ISERROR($V146),"",OFFSET('Smelter Look-up'!$H$4,$V146-4,0))</f>
        <v>Akita City</v>
      </c>
      <c r="J146" s="238" t="str">
        <f ca="1">IF(ISERROR($V146),"",OFFSET('Smelter Look-up'!$I$4,$V146-4,0))</f>
        <v>Akita</v>
      </c>
      <c r="K146" s="240"/>
      <c r="L146" s="240"/>
      <c r="M146" s="240"/>
      <c r="N146" s="240"/>
      <c r="O146" s="240"/>
      <c r="P146" s="239"/>
      <c r="Q146" s="241"/>
      <c r="R146" s="236" t="str">
        <f ca="1">IF(ISERROR($V146),"",OFFSET('Smelter Look-up'!$C$4,$V146-4,0)&amp;"")</f>
        <v>Japan New Metals Co., Ltd.</v>
      </c>
      <c r="S146" s="250" t="str">
        <f t="shared" ca="1" si="6"/>
        <v>JP</v>
      </c>
      <c r="T146" s="250" t="str">
        <f ca="1">IF(B146="","",IF(ISERROR(MATCH($J146,SorP!$B$1:$B$6230,0)),"",INDIRECT("'SorP'!$A$"&amp;MATCH($J146,SorP!$B$1:$B$6230,0))))</f>
        <v>JP-05</v>
      </c>
      <c r="U146" s="280"/>
      <c r="V146" s="281">
        <f ca="1">IF(C146="",NA(),MATCH($B146&amp;$C146,'Smelter Look-up'!$J:$J,0))</f>
        <v>541</v>
      </c>
      <c r="W146" s="282"/>
      <c r="X146" s="282">
        <f t="shared" ca="1" si="7"/>
        <v>0</v>
      </c>
      <c r="Y146" s="282"/>
      <c r="Z146" s="282"/>
      <c r="AB146" s="284" t="str">
        <f t="shared" ca="1" si="8"/>
        <v>TungstenJapan New Metals Co., Ltd.</v>
      </c>
    </row>
    <row r="147" spans="1:28" s="283" customFormat="1" ht="114.75">
      <c r="A147" s="345" t="s">
        <v>921</v>
      </c>
      <c r="B147" s="236" t="str">
        <f ca="1">IF(LEN(A147)=0,"",INDEX('Smelter Look-up'!$A:$A,MATCH($A147,'Smelter Look-up'!$E:$E,0)))</f>
        <v>Tungsten</v>
      </c>
      <c r="C147" s="242" t="str">
        <f ca="1">IF(LEN(A147)=0,"",INDEX('Smelter Look-up'!$C:$C,MATCH($A147,'Smelter Look-up'!$E:$E,0)))</f>
        <v>Ganzhou Huaxing Tungsten Products Co., Ltd.</v>
      </c>
      <c r="D147" s="236"/>
      <c r="E147" s="236" t="str">
        <f ca="1">IF(ISERROR($V147),"",OFFSET('Smelter Look-up'!$D$4,$V147-4,0)&amp;"")</f>
        <v>CHINA</v>
      </c>
      <c r="F147" s="236" t="str">
        <f ca="1">IF(ISERROR($V147),"",OFFSET('Smelter Look-up'!$E$4,$V147-4,0))</f>
        <v>CID000875</v>
      </c>
      <c r="G147" s="236" t="str">
        <f ca="1">IF(C147=$X$4,"Enter smelter details", IF(ISERROR($V147),"",OFFSET('Smelter Look-up'!$F$4,$V147-4,0)))</f>
        <v>RMI</v>
      </c>
      <c r="H147" s="237">
        <f ca="1">IF(ISERROR($V147),"",OFFSET('Smelter Look-up'!$G$4,$V147-4,0))</f>
        <v>0</v>
      </c>
      <c r="I147" s="238" t="str">
        <f ca="1">IF(ISERROR($V147),"",OFFSET('Smelter Look-up'!$H$4,$V147-4,0))</f>
        <v>Ganzhou</v>
      </c>
      <c r="J147" s="238" t="str">
        <f ca="1">IF(ISERROR($V147),"",OFFSET('Smelter Look-up'!$I$4,$V147-4,0))</f>
        <v>Jiangxi</v>
      </c>
      <c r="K147" s="240"/>
      <c r="L147" s="240"/>
      <c r="M147" s="240"/>
      <c r="N147" s="240"/>
      <c r="O147" s="240"/>
      <c r="P147" s="239"/>
      <c r="Q147" s="241"/>
      <c r="R147" s="236" t="str">
        <f ca="1">IF(ISERROR($V147),"",OFFSET('Smelter Look-up'!$C$4,$V147-4,0)&amp;"")</f>
        <v>Ganzhou Huaxing Tungsten Products Co., Ltd.</v>
      </c>
      <c r="S147" s="250" t="str">
        <f t="shared" ca="1" si="6"/>
        <v>CN</v>
      </c>
      <c r="T147" s="250" t="str">
        <f ca="1">IF(B147="","",IF(ISERROR(MATCH($J147,SorP!$B$1:$B$6230,0)),"",INDIRECT("'SorP'!$A$"&amp;MATCH($J147,SorP!$B$1:$B$6230,0))))</f>
        <v>CN-36</v>
      </c>
      <c r="U147" s="280"/>
      <c r="V147" s="281">
        <f ca="1">IF(C147="",NA(),MATCH($B147&amp;$C147,'Smelter Look-up'!$J:$J,0))</f>
        <v>524</v>
      </c>
      <c r="W147" s="282"/>
      <c r="X147" s="282">
        <f t="shared" ca="1" si="7"/>
        <v>0</v>
      </c>
      <c r="Y147" s="282"/>
      <c r="Z147" s="282"/>
      <c r="AB147" s="284" t="str">
        <f t="shared" ca="1" si="8"/>
        <v>TungstenGanzhou Huaxing Tungsten Products Co., Ltd.</v>
      </c>
    </row>
    <row r="148" spans="1:28" s="283" customFormat="1" ht="114.75">
      <c r="A148" s="345" t="s">
        <v>157</v>
      </c>
      <c r="B148" s="236" t="str">
        <f ca="1">IF(LEN(A148)=0,"",INDEX('Smelter Look-up'!$A:$A,MATCH($A148,'Smelter Look-up'!$E:$E,0)))</f>
        <v>Tungsten</v>
      </c>
      <c r="C148" s="242" t="str">
        <f ca="1">IF(LEN(A148)=0,"",INDEX('Smelter Look-up'!$C:$C,MATCH($A148,'Smelter Look-up'!$E:$E,0)))</f>
        <v>Jiangxi Xinsheng Tungsten Industry Co., Ltd.</v>
      </c>
      <c r="D148" s="236"/>
      <c r="E148" s="236" t="str">
        <f ca="1">IF(ISERROR($V148),"",OFFSET('Smelter Look-up'!$D$4,$V148-4,0)&amp;"")</f>
        <v>CHINA</v>
      </c>
      <c r="F148" s="236" t="str">
        <f ca="1">IF(ISERROR($V148),"",OFFSET('Smelter Look-up'!$E$4,$V148-4,0))</f>
        <v>CID002317</v>
      </c>
      <c r="G148" s="236" t="str">
        <f ca="1">IF(C148=$X$4,"Enter smelter details", IF(ISERROR($V148),"",OFFSET('Smelter Look-up'!$F$4,$V148-4,0)))</f>
        <v>RMI</v>
      </c>
      <c r="H148" s="237">
        <f ca="1">IF(ISERROR($V148),"",OFFSET('Smelter Look-up'!$G$4,$V148-4,0))</f>
        <v>0</v>
      </c>
      <c r="I148" s="238" t="str">
        <f ca="1">IF(ISERROR($V148),"",OFFSET('Smelter Look-up'!$H$4,$V148-4,0))</f>
        <v>Ganzhou</v>
      </c>
      <c r="J148" s="238" t="str">
        <f ca="1">IF(ISERROR($V148),"",OFFSET('Smelter Look-up'!$I$4,$V148-4,0))</f>
        <v>Jiangxi</v>
      </c>
      <c r="K148" s="240"/>
      <c r="L148" s="240"/>
      <c r="M148" s="240"/>
      <c r="N148" s="240"/>
      <c r="O148" s="240"/>
      <c r="P148" s="239"/>
      <c r="Q148" s="241"/>
      <c r="R148" s="236" t="str">
        <f ca="1">IF(ISERROR($V148),"",OFFSET('Smelter Look-up'!$C$4,$V148-4,0)&amp;"")</f>
        <v>Jiangxi Xinsheng Tungsten Industry Co., Ltd.</v>
      </c>
      <c r="S148" s="250" t="str">
        <f t="shared" ca="1" si="6"/>
        <v>CN</v>
      </c>
      <c r="T148" s="250" t="str">
        <f ca="1">IF(B148="","",IF(ISERROR(MATCH($J148,SorP!$B$1:$B$6230,0)),"",INDIRECT("'SorP'!$A$"&amp;MATCH($J148,SorP!$B$1:$B$6230,0))))</f>
        <v>CN-36</v>
      </c>
      <c r="U148" s="280"/>
      <c r="V148" s="281">
        <f ca="1">IF(C148="",NA(),MATCH($B148&amp;$C148,'Smelter Look-up'!$J:$J,0))</f>
        <v>549</v>
      </c>
      <c r="W148" s="282"/>
      <c r="X148" s="282">
        <f t="shared" ca="1" si="7"/>
        <v>0</v>
      </c>
      <c r="Y148" s="282"/>
      <c r="Z148" s="282"/>
      <c r="AB148" s="284" t="str">
        <f t="shared" ca="1" si="8"/>
        <v>TungstenJiangxi Xinsheng Tungsten Industry Co., Ltd.</v>
      </c>
    </row>
    <row r="149" spans="1:28" s="283" customFormat="1" ht="63.75">
      <c r="A149" s="345" t="s">
        <v>913</v>
      </c>
      <c r="B149" s="236" t="str">
        <f ca="1">IF(LEN(A149)=0,"",INDEX('Smelter Look-up'!$A:$A,MATCH($A149,'Smelter Look-up'!$E:$E,0)))</f>
        <v>Tungsten</v>
      </c>
      <c r="C149" s="242" t="str">
        <f ca="1">IF(LEN(A149)=0,"",INDEX('Smelter Look-up'!$C:$C,MATCH($A149,'Smelter Look-up'!$E:$E,0)))</f>
        <v>Kennametal Huntsville</v>
      </c>
      <c r="D149" s="236"/>
      <c r="E149" s="236" t="str">
        <f ca="1">IF(ISERROR($V149),"",OFFSET('Smelter Look-up'!$D$4,$V149-4,0)&amp;"")</f>
        <v>UNITED STATES OF AMERICA</v>
      </c>
      <c r="F149" s="236" t="str">
        <f ca="1">IF(ISERROR($V149),"",OFFSET('Smelter Look-up'!$E$4,$V149-4,0))</f>
        <v>CID000105</v>
      </c>
      <c r="G149" s="236" t="str">
        <f ca="1">IF(C149=$X$4,"Enter smelter details", IF(ISERROR($V149),"",OFFSET('Smelter Look-up'!$F$4,$V149-4,0)))</f>
        <v>RMI</v>
      </c>
      <c r="H149" s="237">
        <f ca="1">IF(ISERROR($V149),"",OFFSET('Smelter Look-up'!$G$4,$V149-4,0))</f>
        <v>0</v>
      </c>
      <c r="I149" s="238" t="str">
        <f ca="1">IF(ISERROR($V149),"",OFFSET('Smelter Look-up'!$H$4,$V149-4,0))</f>
        <v>Huntsville</v>
      </c>
      <c r="J149" s="238" t="str">
        <f ca="1">IF(ISERROR($V149),"",OFFSET('Smelter Look-up'!$I$4,$V149-4,0))</f>
        <v>Alabama</v>
      </c>
      <c r="K149" s="240"/>
      <c r="L149" s="240"/>
      <c r="M149" s="240"/>
      <c r="N149" s="240"/>
      <c r="O149" s="240"/>
      <c r="P149" s="239"/>
      <c r="Q149" s="241"/>
      <c r="R149" s="236" t="str">
        <f ca="1">IF(ISERROR($V149),"",OFFSET('Smelter Look-up'!$C$4,$V149-4,0)&amp;"")</f>
        <v>Kennametal Huntsville</v>
      </c>
      <c r="S149" s="250" t="str">
        <f t="shared" ca="1" si="6"/>
        <v>US</v>
      </c>
      <c r="T149" s="250" t="str">
        <f ca="1">IF(B149="","",IF(ISERROR(MATCH($J149,SorP!$B$1:$B$6230,0)),"",INDIRECT("'SorP'!$A$"&amp;MATCH($J149,SorP!$B$1:$B$6230,0))))</f>
        <v>US-AL</v>
      </c>
      <c r="U149" s="280"/>
      <c r="V149" s="281">
        <f ca="1">IF(C149="",NA(),MATCH($B149&amp;$C149,'Smelter Look-up'!$J:$J,0))</f>
        <v>553</v>
      </c>
      <c r="W149" s="282"/>
      <c r="X149" s="282">
        <f t="shared" ca="1" si="7"/>
        <v>0</v>
      </c>
      <c r="Y149" s="282"/>
      <c r="Z149" s="282"/>
      <c r="AB149" s="284" t="str">
        <f t="shared" ca="1" si="8"/>
        <v>TungstenKennametal Huntsville</v>
      </c>
    </row>
    <row r="150" spans="1:28" s="283" customFormat="1" ht="89.25">
      <c r="A150" s="345" t="s">
        <v>924</v>
      </c>
      <c r="B150" s="236" t="str">
        <f ca="1">IF(LEN(A150)=0,"",INDEX('Smelter Look-up'!$A:$A,MATCH($A150,'Smelter Look-up'!$E:$E,0)))</f>
        <v>Tungsten</v>
      </c>
      <c r="C150" s="242" t="str">
        <f ca="1">IF(LEN(A150)=0,"",INDEX('Smelter Look-up'!$C:$C,MATCH($A150,'Smelter Look-up'!$E:$E,0)))</f>
        <v>Wolfram Bergbau und Hutten AG</v>
      </c>
      <c r="D150" s="236"/>
      <c r="E150" s="236" t="str">
        <f ca="1">IF(ISERROR($V150),"",OFFSET('Smelter Look-up'!$D$4,$V150-4,0)&amp;"")</f>
        <v>AUSTRIA</v>
      </c>
      <c r="F150" s="236" t="str">
        <f ca="1">IF(ISERROR($V150),"",OFFSET('Smelter Look-up'!$E$4,$V150-4,0))</f>
        <v>CID002044</v>
      </c>
      <c r="G150" s="236" t="str">
        <f ca="1">IF(C150=$X$4,"Enter smelter details", IF(ISERROR($V150),"",OFFSET('Smelter Look-up'!$F$4,$V150-4,0)))</f>
        <v>RMI</v>
      </c>
      <c r="H150" s="237">
        <f ca="1">IF(ISERROR($V150),"",OFFSET('Smelter Look-up'!$G$4,$V150-4,0))</f>
        <v>0</v>
      </c>
      <c r="I150" s="238" t="str">
        <f ca="1">IF(ISERROR($V150),"",OFFSET('Smelter Look-up'!$H$4,$V150-4,0))</f>
        <v>St. Martin i-S</v>
      </c>
      <c r="J150" s="238" t="str">
        <f ca="1">IF(ISERROR($V150),"",OFFSET('Smelter Look-up'!$I$4,$V150-4,0))</f>
        <v>Steiermark</v>
      </c>
      <c r="K150" s="240"/>
      <c r="L150" s="240"/>
      <c r="M150" s="240"/>
      <c r="N150" s="240"/>
      <c r="O150" s="240"/>
      <c r="P150" s="239"/>
      <c r="Q150" s="241"/>
      <c r="R150" s="236" t="str">
        <f ca="1">IF(ISERROR($V150),"",OFFSET('Smelter Look-up'!$C$4,$V150-4,0)&amp;"")</f>
        <v>Wolfram Bergbau und Hutten AG</v>
      </c>
      <c r="S150" s="250" t="str">
        <f t="shared" ca="1" si="6"/>
        <v>AT</v>
      </c>
      <c r="T150" s="250" t="str">
        <f ca="1">IF(B150="","",IF(ISERROR(MATCH($J150,SorP!$B$1:$B$6230,0)),"",INDIRECT("'SorP'!$A$"&amp;MATCH($J150,SorP!$B$1:$B$6230,0))))</f>
        <v>AT-6</v>
      </c>
      <c r="U150" s="280"/>
      <c r="V150" s="281">
        <f ca="1">IF(C150="",NA(),MATCH($B150&amp;$C150,'Smelter Look-up'!$J:$J,0))</f>
        <v>566</v>
      </c>
      <c r="W150" s="282"/>
      <c r="X150" s="282">
        <f t="shared" ca="1" si="7"/>
        <v>0</v>
      </c>
      <c r="Y150" s="282"/>
      <c r="Z150" s="282"/>
      <c r="AB150" s="284" t="str">
        <f t="shared" ca="1" si="8"/>
        <v>TungstenWolfram Bergbau und Hutten AG</v>
      </c>
    </row>
    <row r="151" spans="1:28" s="283" customFormat="1" ht="63.75">
      <c r="A151" s="345" t="s">
        <v>925</v>
      </c>
      <c r="B151" s="236" t="str">
        <f ca="1">IF(LEN(A151)=0,"",INDEX('Smelter Look-up'!$A:$A,MATCH($A151,'Smelter Look-up'!$E:$E,0)))</f>
        <v>Tungsten</v>
      </c>
      <c r="C151" s="242" t="str">
        <f ca="1">IF(LEN(A151)=0,"",INDEX('Smelter Look-up'!$C:$C,MATCH($A151,'Smelter Look-up'!$E:$E,0)))</f>
        <v>Xiamen Tungsten Co., Ltd.</v>
      </c>
      <c r="D151" s="236"/>
      <c r="E151" s="236" t="str">
        <f ca="1">IF(ISERROR($V151),"",OFFSET('Smelter Look-up'!$D$4,$V151-4,0)&amp;"")</f>
        <v>CHINA</v>
      </c>
      <c r="F151" s="236" t="str">
        <f ca="1">IF(ISERROR($V151),"",OFFSET('Smelter Look-up'!$E$4,$V151-4,0))</f>
        <v>CID002082</v>
      </c>
      <c r="G151" s="236" t="str">
        <f ca="1">IF(C151=$X$4,"Enter smelter details", IF(ISERROR($V151),"",OFFSET('Smelter Look-up'!$F$4,$V151-4,0)))</f>
        <v>RMI</v>
      </c>
      <c r="H151" s="237">
        <f ca="1">IF(ISERROR($V151),"",OFFSET('Smelter Look-up'!$G$4,$V151-4,0))</f>
        <v>0</v>
      </c>
      <c r="I151" s="238" t="str">
        <f ca="1">IF(ISERROR($V151),"",OFFSET('Smelter Look-up'!$H$4,$V151-4,0))</f>
        <v>Xiamen</v>
      </c>
      <c r="J151" s="238" t="str">
        <f ca="1">IF(ISERROR($V151),"",OFFSET('Smelter Look-up'!$I$4,$V151-4,0))</f>
        <v>Fujian</v>
      </c>
      <c r="K151" s="240"/>
      <c r="L151" s="240"/>
      <c r="M151" s="240"/>
      <c r="N151" s="240"/>
      <c r="O151" s="240"/>
      <c r="P151" s="239"/>
      <c r="Q151" s="241"/>
      <c r="R151" s="236" t="str">
        <f ca="1">IF(ISERROR($V151),"",OFFSET('Smelter Look-up'!$C$4,$V151-4,0)&amp;"")</f>
        <v>Xiamen Tungsten Co., Ltd.</v>
      </c>
      <c r="S151" s="250" t="str">
        <f t="shared" ca="1" si="6"/>
        <v>CN</v>
      </c>
      <c r="T151" s="250" t="str">
        <f ca="1">IF(B151="","",IF(ISERROR(MATCH($J151,SorP!$B$1:$B$6230,0)),"",INDIRECT("'SorP'!$A$"&amp;MATCH($J151,SorP!$B$1:$B$6230,0))))</f>
        <v>CN-35</v>
      </c>
      <c r="U151" s="280"/>
      <c r="V151" s="281">
        <f ca="1">IF(C151="",NA(),MATCH($B151&amp;$C151,'Smelter Look-up'!$J:$J,0))</f>
        <v>571</v>
      </c>
      <c r="W151" s="282"/>
      <c r="X151" s="282">
        <f t="shared" ca="1" si="7"/>
        <v>0</v>
      </c>
      <c r="Y151" s="282"/>
      <c r="Z151" s="282"/>
      <c r="AB151" s="284" t="str">
        <f t="shared" ca="1" si="8"/>
        <v>TungstenXiamen Tungsten Co., Ltd.</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31496062992125984" right="0.31496062992125984" top="0.35433070866141736" bottom="0.35433070866141736" header="0.31496062992125984" footer="0.31496062992125984"/>
  <pageSetup scale="26" fitToHeight="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zoomScalePageLayoutView="70" workbookViewId="0">
      <pane xSplit="1" ySplit="3" topLeftCell="B52"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Greystone Energy Systems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Francinis Basque</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Basque.f@greystoneenergy.com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506-853-3057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Francinis Basque</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Basque.f@greystoneenergy.com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506-853-3057</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43224</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Yes</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Yes</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http://greystoneenergy.com/manufacturing-standards</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Janice Bear</cp:lastModifiedBy>
  <cp:lastPrinted>2018-05-04T18:14:37Z</cp:lastPrinted>
  <dcterms:created xsi:type="dcterms:W3CDTF">2010-06-21T21:00:23Z</dcterms:created>
  <dcterms:modified xsi:type="dcterms:W3CDTF">2018-05-09T14:36:50Z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